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pliegos\2017\anexos\"/>
    </mc:Choice>
  </mc:AlternateContent>
  <bookViews>
    <workbookView xWindow="0" yWindow="0" windowWidth="20490" windowHeight="7155" activeTab="2"/>
  </bookViews>
  <sheets>
    <sheet name="VERIFICACION JURIDICA" sheetId="51" r:id="rId1"/>
    <sheet name="VERIFICACION FINANCIERA" sheetId="47" r:id="rId2"/>
    <sheet name="VERIFICACION TECNICA" sheetId="34" r:id="rId3"/>
    <sheet name="VTE" sheetId="33" r:id="rId4"/>
    <sheet name="CORREC. ARITM." sheetId="50" state="hidden" r:id="rId5"/>
    <sheet name="PROPUESTA ECONOMICA" sheetId="32" state="hidden" r:id="rId6"/>
  </sheets>
  <externalReferences>
    <externalReference r:id="rId7"/>
    <externalReference r:id="rId8"/>
  </externalReferences>
  <definedNames>
    <definedName name="_Toc212325127" localSheetId="0">'VERIFICACION JURIDICA'!#REF!</definedName>
    <definedName name="_xlnm.Print_Area" localSheetId="0">'VERIFICACION JURIDICA'!$A$1:$H$38</definedName>
    <definedName name="_xlnm.Print_Area" localSheetId="2">'VERIFICACION TECNICA'!$A$1:$H$32</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formula">'VERIFICACION TECNICA'!#REF!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D10" i="33"/>
  <c r="O37" i="33" l="1"/>
  <c r="P37" i="33" s="1"/>
  <c r="O25" i="33"/>
  <c r="O11" i="33" l="1"/>
  <c r="O6" i="33"/>
  <c r="H14" i="34" s="1"/>
  <c r="O10" i="33"/>
  <c r="P25" i="33"/>
  <c r="O13" i="33" l="1"/>
  <c r="G14" i="34"/>
  <c r="G13" i="34" s="1"/>
  <c r="K25" i="33" l="1"/>
  <c r="K10" i="33" s="1"/>
  <c r="K37" i="33"/>
  <c r="K11" i="33" s="1"/>
  <c r="G25" i="33"/>
  <c r="G37" i="33"/>
  <c r="H37" i="33" s="1"/>
  <c r="L28" i="32"/>
  <c r="I26" i="32"/>
  <c r="G6" i="33" l="1"/>
  <c r="G10" i="33"/>
  <c r="K6" i="33"/>
  <c r="F14" i="34" s="1"/>
  <c r="E14" i="34" s="1"/>
  <c r="E13" i="34" s="1"/>
  <c r="L25" i="33"/>
  <c r="H25" i="33"/>
  <c r="L37" i="33"/>
  <c r="K13" i="33" l="1"/>
  <c r="D14" i="34"/>
  <c r="C14" i="34" s="1"/>
  <c r="C13" i="34" s="1"/>
  <c r="G13" i="33"/>
</calcChain>
</file>

<file path=xl/sharedStrings.xml><?xml version="1.0" encoding="utf-8"?>
<sst xmlns="http://schemas.openxmlformats.org/spreadsheetml/2006/main" count="678" uniqueCount="352">
  <si>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</si>
  <si>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</si>
  <si>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</si>
  <si>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</si>
  <si>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</si>
  <si>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</si>
  <si>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</si>
  <si>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</si>
  <si>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</si>
  <si>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</si>
  <si>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</si>
  <si>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</si>
  <si>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</si>
  <si>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</si>
  <si>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</si>
  <si>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</si>
  <si>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</si>
  <si>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</si>
  <si>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</si>
  <si>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</si>
  <si>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</si>
  <si>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</si>
  <si>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</si>
  <si>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</si>
  <si>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</si>
  <si>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</si>
  <si>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</si>
  <si>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</si>
  <si>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</si>
  <si>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</si>
  <si>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</si>
  <si>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</si>
  <si>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</si>
  <si>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</si>
  <si>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</si>
  <si>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</si>
  <si>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</si>
  <si>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</si>
  <si>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</si>
  <si>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</si>
  <si>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</si>
  <si>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</si>
  <si>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</si>
  <si>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</si>
  <si>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</si>
  <si>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</si>
  <si>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</si>
  <si>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</si>
  <si>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</si>
  <si>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</si>
  <si>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</si>
  <si>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</si>
  <si>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</si>
  <si>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</si>
  <si>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</si>
  <si>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</si>
  <si>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</si>
  <si>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</si>
  <si>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</si>
  <si>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</si>
  <si>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</si>
  <si>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</si>
  <si>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</si>
  <si>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</si>
  <si>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</si>
  <si>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</si>
  <si>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</si>
  <si>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</si>
  <si>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</si>
  <si>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</si>
  <si>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</si>
  <si>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</si>
  <si>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</si>
  <si>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</si>
  <si>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</si>
  <si>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</si>
  <si>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</si>
  <si>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</si>
  <si>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</si>
  <si>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</si>
  <si>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</si>
  <si>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</si>
  <si>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</si>
  <si>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</si>
  <si>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</si>
  <si>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</si>
  <si>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</si>
  <si>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</si>
  <si>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</si>
  <si>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</si>
  <si>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</si>
  <si>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</si>
  <si>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</si>
  <si>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</si>
  <si>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</si>
  <si>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</si>
  <si>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</si>
  <si>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</si>
  <si>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</si>
  <si>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</si>
  <si>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</si>
  <si>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</si>
  <si>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</si>
  <si>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</si>
  <si>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</si>
  <si>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</si>
  <si>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</si>
  <si>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</si>
  <si>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</si>
  <si>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</si>
  <si>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</si>
  <si>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</si>
  <si>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</si>
  <si>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</si>
  <si>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</si>
  <si>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</si>
  <si>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</si>
  <si>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</si>
  <si>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</si>
  <si>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</si>
  <si>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</si>
  <si>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</si>
  <si>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</si>
  <si>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</si>
  <si>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</si>
  <si>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</si>
  <si>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</si>
  <si>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</si>
  <si>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</si>
  <si>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</si>
  <si>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</si>
  <si>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</si>
  <si>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</si>
  <si>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</si>
  <si>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</si>
  <si>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</si>
  <si>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</si>
  <si>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</si>
  <si>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</si>
  <si>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</si>
  <si>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</si>
  <si>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</si>
  <si>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</si>
  <si>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</si>
  <si>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</si>
  <si>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</si>
  <si>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</si>
  <si>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</si>
  <si>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</si>
  <si>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</si>
  <si>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VTE2</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</si>
  <si>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</si>
  <si>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</si>
  <si>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</si>
  <si>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</si>
  <si>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</si>
  <si>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</si>
  <si>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</si>
  <si>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</si>
  <si>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</si>
  <si>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</si>
  <si>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</si>
  <si>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</si>
  <si>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</si>
  <si>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</si>
  <si>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</si>
  <si>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</si>
  <si>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</si>
  <si>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</si>
  <si>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</si>
  <si>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</si>
  <si>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</si>
  <si>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</si>
  <si>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</si>
  <si>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</si>
  <si>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</si>
  <si>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</si>
  <si>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</si>
  <si>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</si>
  <si>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</si>
  <si>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</si>
  <si>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</si>
  <si>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</si>
  <si>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</si>
  <si>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</si>
  <si>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</si>
  <si>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</si>
  <si>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</si>
  <si>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</si>
  <si>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</si>
  <si>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</si>
  <si>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</si>
  <si>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</si>
  <si>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</si>
  <si>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</si>
  <si>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</si>
  <si>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</si>
  <si>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</si>
  <si>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</si>
  <si>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</si>
  <si>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</si>
  <si>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</si>
  <si>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</si>
  <si>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</si>
  <si>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</si>
  <si>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</si>
  <si>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</si>
  <si>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</si>
  <si>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</si>
  <si>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</si>
  <si>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</si>
  <si>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</si>
  <si>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</si>
  <si>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</si>
  <si>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</si>
  <si>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</si>
  <si>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</si>
  <si>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</si>
  <si>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</si>
  <si>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</si>
  <si>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</si>
  <si>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</si>
  <si>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</si>
  <si>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</si>
  <si>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</si>
  <si>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</si>
  <si>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</si>
  <si>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</si>
  <si>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</si>
  <si>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</si>
  <si>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</si>
  <si>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</si>
  <si>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</si>
  <si>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</si>
  <si>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</si>
  <si>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</si>
  <si>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</si>
  <si>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</si>
  <si>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</si>
  <si>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</si>
  <si>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</si>
  <si>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</si>
  <si>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</si>
  <si>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</si>
  <si>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</si>
  <si>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</si>
  <si>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</si>
  <si>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</si>
  <si>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</si>
  <si>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</si>
  <si>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</si>
  <si>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</si>
  <si>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</si>
  <si>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</si>
  <si>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</si>
  <si>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</si>
  <si>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</si>
  <si>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</si>
  <si>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</si>
  <si>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</si>
  <si>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</si>
  <si>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</si>
  <si>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</si>
  <si>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</si>
  <si>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</si>
  <si>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</si>
  <si>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</si>
  <si>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</si>
  <si>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</si>
  <si>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</si>
  <si>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</si>
  <si>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</si>
  <si>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</si>
  <si>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</si>
  <si>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</si>
  <si>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</si>
  <si>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</si>
  <si>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</si>
  <si>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</si>
  <si>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</si>
  <si>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</si>
  <si>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</si>
  <si>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</si>
  <si>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</si>
  <si>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</si>
  <si>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</si>
  <si>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</si>
  <si>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</si>
  <si>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</si>
  <si>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</si>
  <si>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</si>
  <si>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</si>
  <si>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</si>
  <si>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ÍNDICE DE LIQUIDEZ &gt;= 1,2</t>
  </si>
  <si>
    <t xml:space="preserve">2.3.3. </t>
  </si>
  <si>
    <t>NO</t>
  </si>
  <si>
    <t>ARUS SA</t>
  </si>
  <si>
    <t xml:space="preserve">CAPITAL DE TRABAJO &gt;= 100%PO
PO =  $1.073.320.761,oo </t>
  </si>
  <si>
    <t>NIVEL DE ENDEUDAMIENTO &lt;= 65%</t>
  </si>
  <si>
    <t>RAZÓN DE COBERTURA DE INTERESES &gt;= 2 ó INDEFINIDO</t>
  </si>
  <si>
    <t>RENTABILIDAD SOBRE PATRIMONIO &gt; 0.10</t>
  </si>
  <si>
    <t>RENTABILIDAD SOBRE ACTIVOS &gt; 0.05</t>
  </si>
  <si>
    <t>LICITACIÓN PÚBLICA N° 026-2017</t>
  </si>
  <si>
    <t>EXPERIENCIA ESPECIFICA
MÁXIMO dos (02)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por lo que los contratos deben estar ejecutados y liquidados antes de la fecha de cierre del respectivo proceso.
Los contratos deberán haber sido suscritos por el oferente con entidades públicas o privadas, éstas últimas necesariamente deberán ser personas jurídicas.
Para la sumatoria del VALOR TOTAL EJECUTADO (VTE) que acredita la experiencia específica se tendrá en cuenta el valor facturado actualizado de los contratos aportados por el proponente.
Cada contrato que el proponente aporte como experiencia específica debe estar inscrito en el registro único de proponentes – RUP en el código UNSPSC exigido en el numeral 2.1 literal (d) del presente pliego de condiciones. El RUP deberá estar vigente y en firme, de lo contrario el proponente quedará INHABILITADO. 432231</t>
  </si>
  <si>
    <t>VALOR TOTAL EJECUTADO 
PO = $214.455.237,oo</t>
  </si>
  <si>
    <t>LICITACION No. 026-2017</t>
  </si>
  <si>
    <t>En caso de estructura plural, el oferente que aporte más del 40% de la experiencia específica relacionada con el criterio de VTE ($85.782.095,oo), debe tener por lo menos una participación del 40%.</t>
  </si>
  <si>
    <t>El oferente deberá suministrar en su propuesta las fichas técnicas que componen la solución inalámbrica requerida en la presente convocatoria donde se garanticen como mínimo el cumplimiento de las especificaciones técnicas descritas en el Anexo E (Especificaciones técnicas de la solución inalámbrica).</t>
  </si>
  <si>
    <t>FICHAS TECNICAS DE LA SOLUCION INALAMBRICA</t>
  </si>
  <si>
    <t>COMWARE SA</t>
  </si>
  <si>
    <t>UNSPSC
432231</t>
  </si>
  <si>
    <t>EL CONTRATO No.1 ESTA REGISTRADO EN EL CODIGO UNSPSC 432231
APORTA CERTIFICACION
EL CONTRATO No.2 ESTA REGISTRADO EN EL CODIGO UNSPSC 432231
APORTA CERTIFICACION</t>
  </si>
  <si>
    <t>OBJETO: SUMINISTRO DE CONTROLADORA INALÁMBRICA Y PUNTOS DE ACCESO PARA LA UNIVERSIDAD DEL CAUCA, INCLUYE INSTALACIÓN Y CONFIGURACIÓN</t>
  </si>
  <si>
    <t>NO ESTA REGISTRADO EL CODIGO UNSPSC EXIGIDO</t>
  </si>
  <si>
    <r>
      <t xml:space="preserve">EL CONTRATO No.1
</t>
    </r>
    <r>
      <rPr>
        <b/>
        <sz val="11"/>
        <color rgb="FFFF0000"/>
        <rFont val="Arial Narrow"/>
        <family val="2"/>
      </rPr>
      <t>NO ESTA REGISTRADO EN EL CODIGO UNSPSC EXIGIDO</t>
    </r>
    <r>
      <rPr>
        <b/>
        <sz val="11"/>
        <rFont val="Arial Narrow"/>
        <family val="2"/>
      </rPr>
      <t xml:space="preserve">
EL CONTRATO No.2 ESTA REGISTRADO EN EL CODIGO UNSPSC 432231
APORTA ACTA DE LIQUIDACION</t>
    </r>
  </si>
  <si>
    <t>CONSORCIO COMPUSONDA-ARUBA-UNICAUCA-26-2017</t>
  </si>
  <si>
    <t>NO HABIL</t>
  </si>
  <si>
    <t xml:space="preserve">INFORME DE EVALUACIÓN DE OFERTAS </t>
  </si>
  <si>
    <t xml:space="preserve">VERIFICACIÓN REQUISITOS JURIDICOS HABILITANTES - PROPONENTES </t>
  </si>
  <si>
    <t xml:space="preserve">OBJETO: SUMINISTRO DE CONTROLADORA INALÁMBRICA Y PUNTOS DE ACCESO PARA LA UNIVERSIDAD DEL CAUCA, INCLUYE INSTALACIÓN Y CONFIGURACIÓN </t>
  </si>
  <si>
    <t>COMWARE S.A.</t>
  </si>
  <si>
    <t>ARUS S.A.</t>
  </si>
  <si>
    <t>CONSORCIO COMPUSONDA ARUBA UNICAUCA 262017</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</si>
  <si>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</si>
  <si>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</si>
  <si>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</si>
  <si>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</si>
  <si>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</si>
  <si>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</si>
  <si>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</si>
  <si>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</si>
  <si>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</si>
  <si>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</si>
  <si>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</si>
  <si>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DOCUMENTO DE CONFORMACIÓN DE CONSORCIO O UNION TEMPORAL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</si>
  <si>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</si>
  <si>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</si>
  <si>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</si>
  <si>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</si>
  <si>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</si>
  <si>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HÁBIL</t>
  </si>
  <si>
    <t>YONNE GALVIS AGREDO</t>
  </si>
  <si>
    <t xml:space="preserve">LADY CRISTINA PAZ BURBANO </t>
  </si>
  <si>
    <t>Jefe, Oficina Asesora</t>
  </si>
  <si>
    <t xml:space="preserve">PROFESIONAL UNIVERSITARIA </t>
  </si>
  <si>
    <t xml:space="preserve">Universidad del Cauca </t>
  </si>
  <si>
    <t>SUBSANA FICHA TECNICA DEL CLEAR PASS</t>
  </si>
  <si>
    <t>SUBSANA LA FICHA TECNICA DE LOS SERVIDORES</t>
  </si>
  <si>
    <t>JAIME MARTINEZ</t>
  </si>
  <si>
    <t>Profesional  Universitario</t>
  </si>
  <si>
    <t>Profesional de Apoyo</t>
  </si>
  <si>
    <t>LOS  CONTRATOS APORTADOS NO ESTAN REGISTRADOS EN EL CODIGO UNSPSC EXIGIDO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</si>
</sst>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quot;$&quot;\ #,##0_);[Red]\(&quot;$&quot;\ #,##0\)"/>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_ * #,##0.00_ ;_ * \-#,##0.00_ ;_ * &quot;-&quot;??_ ;_ @_ "/>
    <numFmt numFmtId="173" formatCode="_-* #,##0\ _€_-;\-* #,##0\ _€_-;_-* &quot;-&quot;??\ _€_-;_-@_-"/>
    <numFmt numFmtId="174" formatCode="_-* #,##0_-;\-* #,##0_-;_-* &quot;-&quot;??_-;_-@_-"/>
    <numFmt numFmtId="175" formatCode="_-* #,##0.00_-;\-* #,##0.00_-;_-* &quot;-&quot;_-;_-@_-"/>
    <numFmt numFmtId="176" formatCode="0.0000%"/>
    <numFmt numFmtId="177" formatCode="&quot;$&quot;\ #,##0.00"/>
  </numFmts>
  <fonts count="3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b/>
      <sz val="11"/>
      <color rgb="FFFF0000"/>
      <name val="Arial Narrow"/>
      <family val="2"/>
    </font>
    <font>
      <sz val="12"/>
      <name val="Calibri"/>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2" fontId="2" fillId="0" borderId="0" applyFont="0" applyFill="0" applyBorder="0" applyAlignment="0" applyProtection="0"/>
    <xf numFmtId="0" fontId="22" fillId="0" borderId="0"/>
    <xf numFmtId="0" fontId="2" fillId="0" borderId="0"/>
    <xf numFmtId="0" fontId="24" fillId="0" borderId="0"/>
    <xf numFmtId="165" fontId="1" fillId="0" borderId="0" applyFont="0" applyFill="0" applyBorder="0" applyAlignment="0" applyProtection="0"/>
  </cellStyleXfs>
  <cellXfs count="271">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3"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9" fontId="18" fillId="0" borderId="1" xfId="113" applyNumberFormat="1" applyFont="1" applyFill="1" applyBorder="1" applyAlignment="1">
      <alignment horizontal="center" vertical="center" wrapText="1"/>
    </xf>
    <xf numFmtId="169"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9"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5" fontId="8" fillId="0" borderId="21" xfId="117" applyNumberFormat="1" applyFont="1" applyFill="1" applyBorder="1" applyAlignment="1">
      <alignment horizontal="center" vertical="center"/>
    </xf>
    <xf numFmtId="170" fontId="8" fillId="0" borderId="21" xfId="2" applyNumberFormat="1" applyFont="1" applyFill="1" applyBorder="1" applyAlignment="1">
      <alignment vertical="center"/>
    </xf>
    <xf numFmtId="170"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70"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70"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70" fontId="27"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70" fontId="7" fillId="0" borderId="26" xfId="0" applyNumberFormat="1" applyFont="1" applyFill="1" applyBorder="1" applyAlignment="1">
      <alignment vertical="center"/>
    </xf>
    <xf numFmtId="176"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5" fontId="7" fillId="0" borderId="21" xfId="117" applyNumberFormat="1" applyFont="1" applyFill="1" applyBorder="1" applyAlignment="1">
      <alignment horizontal="center" vertical="center"/>
    </xf>
    <xf numFmtId="170" fontId="7" fillId="0" borderId="21" xfId="2" applyNumberFormat="1" applyFont="1" applyFill="1" applyBorder="1" applyAlignment="1">
      <alignment vertical="center"/>
    </xf>
    <xf numFmtId="0" fontId="28"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5" fontId="8" fillId="0" borderId="30" xfId="117" applyNumberFormat="1" applyFont="1" applyFill="1" applyBorder="1" applyAlignment="1">
      <alignment horizontal="center" vertical="center"/>
    </xf>
    <xf numFmtId="170" fontId="8" fillId="0" borderId="30" xfId="2" applyNumberFormat="1" applyFont="1" applyFill="1" applyBorder="1" applyAlignment="1">
      <alignment vertical="center"/>
    </xf>
    <xf numFmtId="170"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5" fontId="7" fillId="0" borderId="30" xfId="117" applyNumberFormat="1" applyFont="1" applyFill="1" applyBorder="1" applyAlignment="1">
      <alignment horizontal="center" vertical="center"/>
    </xf>
    <xf numFmtId="170" fontId="7" fillId="0" borderId="30" xfId="2" applyNumberFormat="1" applyFont="1" applyFill="1" applyBorder="1" applyAlignment="1">
      <alignment vertical="center"/>
    </xf>
    <xf numFmtId="170" fontId="7" fillId="0" borderId="30" xfId="0" applyNumberFormat="1" applyFont="1" applyFill="1" applyBorder="1" applyAlignment="1">
      <alignment vertical="center"/>
    </xf>
    <xf numFmtId="0" fontId="29" fillId="0" borderId="30" xfId="0" applyFont="1" applyFill="1" applyBorder="1" applyAlignment="1">
      <alignment horizontal="left" vertical="center" wrapText="1"/>
    </xf>
    <xf numFmtId="3" fontId="18" fillId="0" borderId="18" xfId="0" applyNumberFormat="1" applyFont="1" applyFill="1" applyBorder="1" applyAlignment="1">
      <alignment horizontal="center" vertical="center"/>
    </xf>
    <xf numFmtId="0" fontId="19" fillId="0" borderId="0" xfId="112" applyFont="1" applyFill="1" applyAlignment="1">
      <alignment horizontal="center" vertical="center"/>
    </xf>
    <xf numFmtId="0" fontId="20" fillId="0" borderId="19" xfId="112" applyFont="1" applyFill="1" applyBorder="1" applyAlignment="1">
      <alignment horizontal="center" vertical="center"/>
    </xf>
    <xf numFmtId="0" fontId="18" fillId="0" borderId="18" xfId="0" applyFont="1" applyFill="1" applyBorder="1" applyAlignment="1">
      <alignment horizontal="center" vertical="center" wrapText="1"/>
    </xf>
    <xf numFmtId="0" fontId="30" fillId="0" borderId="18" xfId="112" applyFont="1" applyFill="1" applyBorder="1" applyAlignment="1">
      <alignment horizontal="center" vertical="center" wrapText="1"/>
    </xf>
    <xf numFmtId="0" fontId="6" fillId="2" borderId="30" xfId="112" applyFont="1" applyFill="1" applyBorder="1" applyAlignment="1">
      <alignment horizontal="center"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20" fillId="0" borderId="30" xfId="112" applyFont="1" applyFill="1" applyBorder="1" applyAlignment="1">
      <alignment horizontal="center" vertical="center"/>
    </xf>
    <xf numFmtId="0" fontId="16" fillId="6" borderId="11" xfId="112" applyFont="1" applyFill="1" applyBorder="1" applyAlignment="1">
      <alignment horizontal="justify" vertical="center"/>
    </xf>
    <xf numFmtId="0" fontId="20" fillId="0" borderId="11" xfId="112" applyFont="1" applyFill="1" applyBorder="1" applyAlignment="1">
      <alignment horizontal="center" vertical="center"/>
    </xf>
    <xf numFmtId="0" fontId="16" fillId="6" borderId="30" xfId="112" applyFont="1" applyFill="1" applyBorder="1" applyAlignment="1">
      <alignment horizontal="justify" vertical="center"/>
    </xf>
    <xf numFmtId="177" fontId="18" fillId="0" borderId="30" xfId="112" applyNumberFormat="1" applyFont="1" applyFill="1" applyBorder="1" applyAlignment="1">
      <alignment horizontal="center" vertical="center" wrapText="1"/>
    </xf>
    <xf numFmtId="0" fontId="31" fillId="0" borderId="0" xfId="112" applyFont="1" applyAlignment="1">
      <alignment horizontal="justify" vertical="center"/>
    </xf>
    <xf numFmtId="0" fontId="31" fillId="0" borderId="30" xfId="112" applyFont="1" applyBorder="1" applyAlignment="1">
      <alignment horizontal="justify" vertical="center"/>
    </xf>
    <xf numFmtId="0" fontId="19" fillId="0" borderId="0" xfId="112" applyFont="1" applyFill="1" applyAlignment="1">
      <alignment horizontal="center" vertical="justify"/>
    </xf>
    <xf numFmtId="0" fontId="18" fillId="0" borderId="0" xfId="112" applyFont="1" applyFill="1" applyAlignment="1">
      <alignment horizontal="center"/>
    </xf>
    <xf numFmtId="0" fontId="23" fillId="0" borderId="30" xfId="112" applyFont="1" applyFill="1" applyBorder="1" applyAlignment="1">
      <alignment horizontal="center" vertical="center" wrapText="1"/>
    </xf>
    <xf numFmtId="0" fontId="23" fillId="0" borderId="31"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1" xfId="112" applyFont="1" applyFill="1" applyBorder="1" applyAlignment="1">
      <alignment horizontal="center" vertical="justify"/>
    </xf>
    <xf numFmtId="0" fontId="18" fillId="0" borderId="2" xfId="112" applyFont="1" applyFill="1" applyBorder="1" applyAlignment="1">
      <alignment horizontal="center" vertical="justify"/>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4" fontId="0" fillId="0" borderId="18" xfId="1" applyNumberFormat="1" applyFont="1" applyBorder="1" applyAlignment="1">
      <alignment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0" fontId="28" fillId="0" borderId="29" xfId="111" applyNumberFormat="1" applyFont="1" applyBorder="1" applyAlignment="1">
      <alignment horizontal="center"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view="pageBreakPreview" topLeftCell="C19" zoomScale="80" zoomScaleNormal="80" zoomScaleSheetLayoutView="80" zoomScalePageLayoutView="70" workbookViewId="0">
      <selection activeCell="G26" sqref="G26"/>
    </sheetView>
  </sheetViews>
  <sheetFormatPr baseColWidth="10" defaultColWidth="11.42578125" defaultRowHeight="12.75" x14ac:dyDescent="0.2"/>
  <cols>
    <col min="1" max="1" width="10" style="99" customWidth="1"/>
    <col min="2" max="2" width="69.140625" style="100" customWidth="1"/>
    <col min="3" max="3" width="13.28515625" style="101" customWidth="1"/>
    <col min="4" max="4" width="45.28515625" style="101" customWidth="1"/>
    <col min="5" max="5" width="15.5703125" style="101" customWidth="1"/>
    <col min="6" max="6" width="46.85546875" style="101" customWidth="1"/>
    <col min="7" max="7" width="17.140625" style="101" customWidth="1"/>
    <col min="8" max="8" width="60.85546875" style="101" customWidth="1"/>
    <col min="9" max="9" width="15.7109375" style="90" customWidth="1"/>
    <col min="10" max="16384" width="11.42578125" style="90"/>
  </cols>
  <sheetData>
    <row r="1" spans="1:8" s="85" customFormat="1" ht="33" customHeight="1" x14ac:dyDescent="0.25">
      <c r="A1" s="84"/>
      <c r="B1" s="84"/>
      <c r="C1" s="230" t="s">
        <v>104</v>
      </c>
      <c r="D1" s="231"/>
      <c r="E1" s="231"/>
      <c r="F1" s="231"/>
      <c r="G1" s="231"/>
      <c r="H1" s="231"/>
    </row>
    <row r="2" spans="1:8" s="85" customFormat="1" ht="33" customHeight="1" x14ac:dyDescent="0.25">
      <c r="A2" s="84"/>
      <c r="B2" s="84"/>
      <c r="C2" s="230" t="s">
        <v>317</v>
      </c>
      <c r="D2" s="231"/>
      <c r="E2" s="231"/>
      <c r="F2" s="231"/>
      <c r="G2" s="231"/>
      <c r="H2" s="231"/>
    </row>
    <row r="3" spans="1:8" s="85" customFormat="1" ht="33" customHeight="1" x14ac:dyDescent="0.25">
      <c r="A3" s="84"/>
      <c r="B3" s="84"/>
      <c r="C3" s="230" t="s">
        <v>302</v>
      </c>
      <c r="D3" s="231"/>
      <c r="E3" s="231"/>
      <c r="F3" s="231"/>
      <c r="G3" s="231"/>
      <c r="H3" s="231"/>
    </row>
    <row r="4" spans="1:8" s="85" customFormat="1" ht="33" customHeight="1" x14ac:dyDescent="0.25">
      <c r="A4" s="84"/>
      <c r="B4" s="84"/>
      <c r="C4" s="230" t="s">
        <v>318</v>
      </c>
      <c r="D4" s="231"/>
      <c r="E4" s="231"/>
      <c r="F4" s="231"/>
      <c r="G4" s="231"/>
      <c r="H4" s="231"/>
    </row>
    <row r="5" spans="1:8" s="85" customFormat="1" ht="68.25" customHeight="1" x14ac:dyDescent="0.25">
      <c r="A5" s="88"/>
      <c r="B5" s="202"/>
      <c r="C5" s="232" t="s">
        <v>319</v>
      </c>
      <c r="D5" s="233"/>
      <c r="E5" s="233"/>
      <c r="F5" s="233"/>
      <c r="G5" s="233"/>
      <c r="H5" s="233"/>
    </row>
    <row r="6" spans="1:8" ht="25.5" customHeight="1" x14ac:dyDescent="0.2">
      <c r="A6" s="223" t="s">
        <v>0</v>
      </c>
      <c r="B6" s="226" t="s">
        <v>106</v>
      </c>
      <c r="C6" s="228">
        <v>1</v>
      </c>
      <c r="D6" s="229"/>
      <c r="E6" s="228">
        <v>2</v>
      </c>
      <c r="F6" s="229"/>
      <c r="G6" s="228">
        <v>3</v>
      </c>
      <c r="H6" s="229"/>
    </row>
    <row r="7" spans="1:8" ht="52.5" customHeight="1" x14ac:dyDescent="0.2">
      <c r="A7" s="224"/>
      <c r="B7" s="227"/>
      <c r="C7" s="214" t="s">
        <v>320</v>
      </c>
      <c r="D7" s="214"/>
      <c r="E7" s="214" t="s">
        <v>321</v>
      </c>
      <c r="F7" s="214"/>
      <c r="G7" s="215" t="s">
        <v>322</v>
      </c>
      <c r="H7" s="216"/>
    </row>
    <row r="8" spans="1:8" ht="64.5" customHeight="1" x14ac:dyDescent="0.2">
      <c r="A8" s="225"/>
      <c r="B8" s="203" t="s">
        <v>107</v>
      </c>
      <c r="C8" s="203" t="s">
        <v>108</v>
      </c>
      <c r="D8" s="204" t="s">
        <v>323</v>
      </c>
      <c r="E8" s="203" t="s">
        <v>108</v>
      </c>
      <c r="F8" s="204" t="s">
        <v>323</v>
      </c>
      <c r="G8" s="203" t="s">
        <v>108</v>
      </c>
      <c r="H8" s="204" t="s">
        <v>323</v>
      </c>
    </row>
    <row r="9" spans="1:8" ht="45" customHeight="1" x14ac:dyDescent="0.2">
      <c r="A9" s="147"/>
      <c r="B9" s="217" t="s">
        <v>324</v>
      </c>
      <c r="C9" s="218"/>
      <c r="D9" s="218"/>
      <c r="E9" s="218"/>
      <c r="F9" s="218"/>
      <c r="G9" s="218"/>
      <c r="H9" s="218"/>
    </row>
    <row r="10" spans="1:8" ht="60" customHeight="1" x14ac:dyDescent="0.2">
      <c r="A10" s="205">
        <v>1</v>
      </c>
      <c r="B10" s="206" t="s">
        <v>325</v>
      </c>
      <c r="C10" s="204" t="s">
        <v>111</v>
      </c>
      <c r="D10" s="204"/>
      <c r="E10" s="204" t="s">
        <v>111</v>
      </c>
      <c r="F10" s="204"/>
      <c r="G10" s="204" t="s">
        <v>111</v>
      </c>
      <c r="H10" s="204"/>
    </row>
    <row r="11" spans="1:8" ht="60" customHeight="1" x14ac:dyDescent="0.2">
      <c r="A11" s="207">
        <v>2</v>
      </c>
      <c r="B11" s="208" t="s">
        <v>326</v>
      </c>
      <c r="C11" s="204" t="s">
        <v>327</v>
      </c>
      <c r="D11" s="204"/>
      <c r="E11" s="204" t="s">
        <v>111</v>
      </c>
      <c r="F11" s="204"/>
      <c r="G11" s="204" t="s">
        <v>327</v>
      </c>
      <c r="H11" s="204"/>
    </row>
    <row r="12" spans="1:8" ht="111.75" customHeight="1" x14ac:dyDescent="0.2">
      <c r="A12" s="205">
        <v>3</v>
      </c>
      <c r="B12" s="208" t="s">
        <v>328</v>
      </c>
      <c r="C12" s="204" t="s">
        <v>111</v>
      </c>
      <c r="D12" s="204"/>
      <c r="E12" s="204" t="s">
        <v>111</v>
      </c>
      <c r="F12" s="204"/>
      <c r="G12" s="204" t="s">
        <v>111</v>
      </c>
      <c r="H12" s="204"/>
    </row>
    <row r="13" spans="1:8" ht="132" customHeight="1" x14ac:dyDescent="0.2">
      <c r="A13" s="205">
        <v>4</v>
      </c>
      <c r="B13" s="208" t="s">
        <v>329</v>
      </c>
      <c r="C13" s="204" t="s">
        <v>111</v>
      </c>
      <c r="D13" s="204"/>
      <c r="E13" s="204" t="s">
        <v>111</v>
      </c>
      <c r="F13" s="204"/>
      <c r="G13" s="204" t="s">
        <v>111</v>
      </c>
      <c r="H13" s="204"/>
    </row>
    <row r="14" spans="1:8" ht="57" customHeight="1" x14ac:dyDescent="0.2">
      <c r="A14" s="205">
        <v>5</v>
      </c>
      <c r="B14" s="208" t="s">
        <v>330</v>
      </c>
      <c r="C14" s="204" t="s">
        <v>111</v>
      </c>
      <c r="D14" s="209"/>
      <c r="E14" s="209" t="s">
        <v>111</v>
      </c>
      <c r="F14" s="209"/>
      <c r="G14" s="209" t="s">
        <v>111</v>
      </c>
      <c r="H14" s="209"/>
    </row>
    <row r="15" spans="1:8" ht="128.25" customHeight="1" x14ac:dyDescent="0.2">
      <c r="A15" s="205">
        <v>6</v>
      </c>
      <c r="B15" s="208" t="s">
        <v>331</v>
      </c>
      <c r="C15" s="204" t="s">
        <v>111</v>
      </c>
      <c r="D15" s="204"/>
      <c r="E15" s="209" t="s">
        <v>111</v>
      </c>
      <c r="F15" s="204"/>
      <c r="G15" s="209" t="s">
        <v>111</v>
      </c>
      <c r="H15" s="204"/>
    </row>
    <row r="16" spans="1:8" ht="82.5" customHeight="1" x14ac:dyDescent="0.2">
      <c r="A16" s="205">
        <v>7</v>
      </c>
      <c r="B16" s="208" t="s">
        <v>332</v>
      </c>
      <c r="C16" s="204" t="s">
        <v>111</v>
      </c>
      <c r="D16" s="204"/>
      <c r="E16" s="209" t="s">
        <v>111</v>
      </c>
      <c r="F16" s="204"/>
      <c r="G16" s="204" t="s">
        <v>111</v>
      </c>
      <c r="H16" s="204"/>
    </row>
    <row r="17" spans="1:8" ht="60" customHeight="1" x14ac:dyDescent="0.2">
      <c r="A17" s="205">
        <v>8</v>
      </c>
      <c r="B17" s="208" t="s">
        <v>333</v>
      </c>
      <c r="C17" s="204" t="s">
        <v>111</v>
      </c>
      <c r="D17" s="204"/>
      <c r="E17" s="204" t="s">
        <v>111</v>
      </c>
      <c r="F17" s="204"/>
      <c r="G17" s="204" t="s">
        <v>111</v>
      </c>
      <c r="H17" s="204"/>
    </row>
    <row r="18" spans="1:8" ht="60" customHeight="1" x14ac:dyDescent="0.2">
      <c r="A18" s="205">
        <v>9</v>
      </c>
      <c r="B18" s="208" t="s">
        <v>334</v>
      </c>
      <c r="C18" s="204" t="s">
        <v>327</v>
      </c>
      <c r="D18" s="204"/>
      <c r="E18" s="204" t="s">
        <v>327</v>
      </c>
      <c r="F18" s="204"/>
      <c r="G18" s="204" t="s">
        <v>111</v>
      </c>
      <c r="H18" s="204"/>
    </row>
    <row r="19" spans="1:8" ht="60" customHeight="1" x14ac:dyDescent="0.2">
      <c r="A19" s="205">
        <v>10</v>
      </c>
      <c r="B19" s="208" t="s">
        <v>335</v>
      </c>
      <c r="C19" s="204" t="s">
        <v>111</v>
      </c>
      <c r="D19" s="204"/>
      <c r="E19" s="204" t="s">
        <v>111</v>
      </c>
      <c r="F19" s="204"/>
      <c r="G19" s="204" t="s">
        <v>111</v>
      </c>
      <c r="H19" s="204"/>
    </row>
    <row r="20" spans="1:8" ht="60" customHeight="1" x14ac:dyDescent="0.2">
      <c r="A20" s="205">
        <v>11</v>
      </c>
      <c r="B20" s="208" t="s">
        <v>336</v>
      </c>
      <c r="C20" s="204" t="s">
        <v>111</v>
      </c>
      <c r="D20" s="204"/>
      <c r="E20" s="204" t="s">
        <v>111</v>
      </c>
      <c r="F20" s="204"/>
      <c r="G20" s="204" t="s">
        <v>111</v>
      </c>
      <c r="H20" s="204"/>
    </row>
    <row r="21" spans="1:8" ht="60" customHeight="1" x14ac:dyDescent="0.2">
      <c r="A21" s="205">
        <v>12</v>
      </c>
      <c r="B21" s="208" t="s">
        <v>337</v>
      </c>
      <c r="C21" s="204" t="s">
        <v>111</v>
      </c>
      <c r="D21" s="204"/>
      <c r="E21" s="204" t="s">
        <v>111</v>
      </c>
      <c r="F21" s="204"/>
      <c r="G21" s="204" t="s">
        <v>111</v>
      </c>
      <c r="H21" s="204"/>
    </row>
    <row r="22" spans="1:8" ht="60" customHeight="1" x14ac:dyDescent="0.2">
      <c r="A22" s="205">
        <v>13</v>
      </c>
      <c r="B22" s="208" t="s">
        <v>338</v>
      </c>
      <c r="C22" s="204" t="s">
        <v>111</v>
      </c>
      <c r="D22" s="210"/>
      <c r="E22" s="204" t="s">
        <v>111</v>
      </c>
      <c r="F22" s="211"/>
      <c r="G22" s="204" t="s">
        <v>111</v>
      </c>
      <c r="H22" s="211"/>
    </row>
    <row r="23" spans="1:8" ht="70.5" customHeight="1" x14ac:dyDescent="0.2">
      <c r="A23" s="205">
        <v>14</v>
      </c>
      <c r="B23" s="208" t="s">
        <v>339</v>
      </c>
      <c r="C23" s="204" t="s">
        <v>111</v>
      </c>
      <c r="D23" s="204"/>
      <c r="E23" s="204" t="s">
        <v>111</v>
      </c>
      <c r="F23" s="204"/>
      <c r="G23" s="204" t="s">
        <v>111</v>
      </c>
      <c r="H23" s="204"/>
    </row>
    <row r="24" spans="1:8" ht="13.5" thickBot="1" x14ac:dyDescent="0.25">
      <c r="A24" s="97"/>
      <c r="B24" s="97"/>
      <c r="C24" s="97"/>
      <c r="D24" s="97"/>
      <c r="E24" s="97"/>
      <c r="F24" s="97"/>
      <c r="G24" s="97"/>
      <c r="H24" s="97"/>
    </row>
    <row r="25" spans="1:8" s="98" customFormat="1" ht="19.5" customHeight="1" thickBot="1" x14ac:dyDescent="0.3">
      <c r="A25" s="219" t="s">
        <v>113</v>
      </c>
      <c r="B25" s="220"/>
      <c r="C25" s="221" t="s">
        <v>340</v>
      </c>
      <c r="D25" s="222"/>
      <c r="E25" s="221" t="s">
        <v>340</v>
      </c>
      <c r="F25" s="222"/>
      <c r="G25" s="221" t="s">
        <v>340</v>
      </c>
      <c r="H25" s="222"/>
    </row>
    <row r="27" spans="1:8" ht="18.75" customHeight="1" x14ac:dyDescent="0.2">
      <c r="B27" s="102"/>
      <c r="C27" s="87"/>
    </row>
    <row r="28" spans="1:8" ht="12.75" customHeight="1" x14ac:dyDescent="0.2">
      <c r="C28" s="100"/>
    </row>
    <row r="29" spans="1:8" ht="12.75" customHeight="1" x14ac:dyDescent="0.2">
      <c r="C29" s="100"/>
    </row>
    <row r="30" spans="1:8" ht="17.25" customHeight="1" x14ac:dyDescent="0.2">
      <c r="B30" s="103"/>
      <c r="C30" s="103"/>
    </row>
    <row r="31" spans="1:8" ht="15" customHeight="1" x14ac:dyDescent="0.25">
      <c r="B31" s="104"/>
      <c r="C31" s="105" t="s">
        <v>117</v>
      </c>
      <c r="E31" s="212" t="s">
        <v>341</v>
      </c>
      <c r="F31" s="212"/>
      <c r="G31" s="212" t="s">
        <v>342</v>
      </c>
      <c r="H31" s="212"/>
    </row>
    <row r="32" spans="1:8" ht="14.25" customHeight="1" x14ac:dyDescent="0.25">
      <c r="B32" s="104"/>
      <c r="C32" s="105" t="s">
        <v>118</v>
      </c>
      <c r="E32" s="212" t="s">
        <v>343</v>
      </c>
      <c r="F32" s="212"/>
      <c r="G32" s="212" t="s">
        <v>344</v>
      </c>
      <c r="H32" s="212"/>
    </row>
    <row r="33" spans="1:8" ht="14.25" customHeight="1" x14ac:dyDescent="0.25">
      <c r="B33" s="104"/>
      <c r="C33" s="105" t="s">
        <v>119</v>
      </c>
      <c r="D33" s="105"/>
      <c r="E33" s="213" t="s">
        <v>345</v>
      </c>
      <c r="F33" s="213"/>
      <c r="G33" s="105"/>
      <c r="H33" s="105"/>
    </row>
    <row r="34" spans="1:8" ht="14.25" customHeight="1" x14ac:dyDescent="0.25">
      <c r="B34" s="104"/>
      <c r="C34" s="104"/>
      <c r="D34" s="105"/>
      <c r="E34" s="105"/>
      <c r="F34" s="105"/>
      <c r="G34" s="105"/>
      <c r="H34" s="105"/>
    </row>
    <row r="35" spans="1:8" ht="14.25" customHeight="1" x14ac:dyDescent="0.25">
      <c r="B35" s="104"/>
      <c r="C35" s="104"/>
      <c r="D35" s="105"/>
      <c r="E35" s="105"/>
      <c r="F35" s="105"/>
      <c r="G35" s="105"/>
      <c r="H35" s="105"/>
    </row>
    <row r="36" spans="1:8" ht="14.25" customHeight="1" x14ac:dyDescent="0.2">
      <c r="B36" s="103"/>
      <c r="C36" s="103"/>
      <c r="D36" s="103"/>
      <c r="E36" s="103"/>
      <c r="F36" s="103"/>
      <c r="G36" s="103"/>
      <c r="H36" s="103"/>
    </row>
    <row r="37" spans="1:8" ht="14.25" customHeight="1" x14ac:dyDescent="0.25">
      <c r="B37" s="104"/>
      <c r="C37" s="104"/>
      <c r="D37" s="105"/>
      <c r="E37" s="105"/>
      <c r="F37" s="105"/>
      <c r="G37" s="105"/>
      <c r="H37" s="105"/>
    </row>
    <row r="38" spans="1:8" ht="14.25" customHeight="1" x14ac:dyDescent="0.25">
      <c r="B38" s="104"/>
      <c r="C38" s="104"/>
      <c r="D38" s="105"/>
      <c r="E38" s="105"/>
      <c r="F38" s="105"/>
      <c r="G38" s="105"/>
      <c r="H38" s="105"/>
    </row>
    <row r="39" spans="1:8" ht="14.25" customHeight="1" x14ac:dyDescent="0.25">
      <c r="B39" s="104"/>
      <c r="C39" s="105"/>
      <c r="D39" s="105"/>
      <c r="E39" s="105"/>
      <c r="F39" s="105"/>
      <c r="G39" s="105"/>
      <c r="H39" s="105"/>
    </row>
    <row r="45" spans="1:8" s="100" customFormat="1" x14ac:dyDescent="0.25">
      <c r="A45" s="99"/>
      <c r="C45" s="101"/>
      <c r="D45" s="101"/>
      <c r="E45" s="101"/>
      <c r="F45" s="101"/>
      <c r="G45" s="101"/>
      <c r="H45" s="101"/>
    </row>
    <row r="46" spans="1:8" s="100" customFormat="1" x14ac:dyDescent="0.25">
      <c r="A46" s="99"/>
      <c r="C46" s="101"/>
      <c r="D46" s="101"/>
      <c r="E46" s="101"/>
      <c r="F46" s="101"/>
      <c r="G46" s="101"/>
      <c r="H46" s="101"/>
    </row>
    <row r="47" spans="1:8" s="100" customFormat="1" x14ac:dyDescent="0.25">
      <c r="A47" s="99"/>
      <c r="C47" s="101"/>
      <c r="D47" s="101"/>
      <c r="E47" s="101"/>
      <c r="F47" s="101"/>
      <c r="G47" s="101"/>
      <c r="H47" s="101"/>
    </row>
    <row r="48" spans="1:8" s="100" customFormat="1" x14ac:dyDescent="0.25">
      <c r="A48" s="99"/>
      <c r="C48" s="101"/>
      <c r="D48" s="101"/>
      <c r="E48" s="101"/>
      <c r="F48" s="101"/>
      <c r="G48" s="101"/>
      <c r="H48" s="101"/>
    </row>
    <row r="49" spans="1:8" s="100" customFormat="1" x14ac:dyDescent="0.25">
      <c r="A49" s="99"/>
      <c r="C49" s="101"/>
      <c r="D49" s="101"/>
      <c r="E49" s="101"/>
      <c r="F49" s="101"/>
      <c r="G49" s="101"/>
      <c r="H49" s="101"/>
    </row>
  </sheetData>
  <mergeCells count="23">
    <mergeCell ref="C1:H1"/>
    <mergeCell ref="C2:H2"/>
    <mergeCell ref="C3:H3"/>
    <mergeCell ref="C4:H4"/>
    <mergeCell ref="C5:H5"/>
    <mergeCell ref="C7:D7"/>
    <mergeCell ref="E7:F7"/>
    <mergeCell ref="G7:H7"/>
    <mergeCell ref="B9:H9"/>
    <mergeCell ref="A25:B25"/>
    <mergeCell ref="C25:D25"/>
    <mergeCell ref="E25:F25"/>
    <mergeCell ref="G25:H25"/>
    <mergeCell ref="A6:A8"/>
    <mergeCell ref="B6:B7"/>
    <mergeCell ref="C6:D6"/>
    <mergeCell ref="E6:F6"/>
    <mergeCell ref="G6:H6"/>
    <mergeCell ref="E31:F31"/>
    <mergeCell ref="G31:H31"/>
    <mergeCell ref="E32:F32"/>
    <mergeCell ref="G32:H32"/>
    <mergeCell ref="E33:F33"/>
  </mergeCells>
  <conditionalFormatting sqref="C23:H23 C22 E22:E23 C10:H21">
    <cfRule type="cellIs" dxfId="71" priority="5" operator="equal">
      <formula>"NO"</formula>
    </cfRule>
  </conditionalFormatting>
  <conditionalFormatting sqref="C25:H25">
    <cfRule type="cellIs" dxfId="70" priority="4" operator="equal">
      <formula>"NO HABIL"</formula>
    </cfRule>
  </conditionalFormatting>
  <conditionalFormatting sqref="F16">
    <cfRule type="cellIs" dxfId="69" priority="3" operator="equal">
      <formula>"NO"</formula>
    </cfRule>
  </conditionalFormatting>
  <conditionalFormatting sqref="F23">
    <cfRule type="cellIs" dxfId="68" priority="2" operator="equal">
      <formula>"NO"</formula>
    </cfRule>
  </conditionalFormatting>
  <conditionalFormatting sqref="G22">
    <cfRule type="cellIs" dxfId="67"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topLeftCell="B7" zoomScale="75" zoomScaleNormal="75" zoomScaleSheetLayoutView="75" zoomScalePageLayoutView="70" workbookViewId="0">
      <selection activeCell="H16" sqref="H16"/>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16384" width="11.42578125" style="90"/>
  </cols>
  <sheetData>
    <row r="1" spans="1:8" s="85" customFormat="1" ht="17.25" customHeight="1" x14ac:dyDescent="0.25">
      <c r="A1" s="126" t="s">
        <v>127</v>
      </c>
      <c r="B1" s="84"/>
      <c r="C1" s="84"/>
      <c r="D1" s="84"/>
      <c r="E1" s="84"/>
      <c r="F1" s="84"/>
      <c r="G1" s="84"/>
      <c r="H1" s="84"/>
    </row>
    <row r="2" spans="1:8" s="85" customFormat="1" ht="17.25" customHeight="1" x14ac:dyDescent="0.25">
      <c r="A2" s="126" t="s">
        <v>128</v>
      </c>
      <c r="B2" s="84"/>
      <c r="C2" s="84"/>
      <c r="D2" s="84"/>
      <c r="E2" s="84"/>
      <c r="F2" s="84"/>
      <c r="G2" s="84"/>
      <c r="H2" s="84"/>
    </row>
    <row r="3" spans="1:8" s="85" customFormat="1" ht="8.25" customHeight="1" x14ac:dyDescent="0.25">
      <c r="A3" s="86"/>
      <c r="B3" s="86"/>
      <c r="C3" s="86"/>
      <c r="D3" s="126"/>
      <c r="E3" s="86"/>
      <c r="F3" s="86"/>
      <c r="G3" s="86"/>
      <c r="H3" s="86"/>
    </row>
    <row r="4" spans="1:8" s="85" customFormat="1" ht="17.25" customHeight="1" x14ac:dyDescent="0.25">
      <c r="A4" s="126" t="s">
        <v>302</v>
      </c>
      <c r="B4" s="84"/>
      <c r="C4" s="84"/>
      <c r="D4" s="84"/>
      <c r="E4" s="84"/>
      <c r="F4" s="84"/>
      <c r="G4" s="84"/>
      <c r="H4" s="84"/>
    </row>
    <row r="5" spans="1:8" s="85" customFormat="1" ht="16.5" customHeight="1" x14ac:dyDescent="0.25">
      <c r="A5" s="126" t="s">
        <v>129</v>
      </c>
      <c r="B5" s="84"/>
      <c r="C5" s="84"/>
      <c r="D5" s="84"/>
      <c r="E5" s="84"/>
      <c r="F5" s="84"/>
      <c r="G5" s="84"/>
      <c r="H5" s="84"/>
    </row>
    <row r="6" spans="1:8" s="85" customFormat="1" ht="9.75" customHeight="1" x14ac:dyDescent="0.25">
      <c r="A6" s="86"/>
      <c r="B6" s="86"/>
      <c r="C6" s="86"/>
      <c r="D6" s="126"/>
      <c r="E6" s="86"/>
      <c r="F6" s="86"/>
      <c r="G6" s="86"/>
      <c r="H6" s="86"/>
    </row>
    <row r="7" spans="1:8" s="127" customFormat="1" ht="71.25" customHeight="1" x14ac:dyDescent="0.25">
      <c r="A7" s="234" t="s">
        <v>312</v>
      </c>
      <c r="B7" s="234"/>
      <c r="C7" s="123"/>
      <c r="D7" s="123"/>
      <c r="E7" s="123"/>
      <c r="F7" s="123"/>
      <c r="G7" s="125"/>
      <c r="H7" s="125"/>
    </row>
    <row r="8" spans="1:8" ht="9.75" customHeight="1" x14ac:dyDescent="0.2">
      <c r="A8" s="128"/>
      <c r="B8" s="129"/>
      <c r="C8" s="130"/>
      <c r="D8" s="130"/>
      <c r="E8" s="129"/>
      <c r="F8" s="129"/>
      <c r="G8" s="129"/>
      <c r="H8" s="129"/>
    </row>
    <row r="9" spans="1:8" ht="15.75" x14ac:dyDescent="0.2">
      <c r="A9" s="131"/>
      <c r="B9" s="132"/>
      <c r="C9" s="235">
        <v>1</v>
      </c>
      <c r="D9" s="235"/>
      <c r="E9" s="235">
        <v>2</v>
      </c>
      <c r="F9" s="235"/>
      <c r="G9" s="235">
        <v>3</v>
      </c>
      <c r="H9" s="235"/>
    </row>
    <row r="10" spans="1:8" ht="53.25" customHeight="1" x14ac:dyDescent="0.2">
      <c r="A10" s="237" t="s">
        <v>0</v>
      </c>
      <c r="B10" s="239" t="s">
        <v>107</v>
      </c>
      <c r="C10" s="236" t="s">
        <v>309</v>
      </c>
      <c r="D10" s="236"/>
      <c r="E10" s="236" t="s">
        <v>296</v>
      </c>
      <c r="F10" s="236"/>
      <c r="G10" s="236" t="s">
        <v>315</v>
      </c>
      <c r="H10" s="236"/>
    </row>
    <row r="11" spans="1:8" ht="27" customHeight="1" x14ac:dyDescent="0.2">
      <c r="A11" s="238"/>
      <c r="B11" s="240"/>
      <c r="C11" s="133" t="s">
        <v>108</v>
      </c>
      <c r="D11" s="134" t="s">
        <v>109</v>
      </c>
      <c r="E11" s="133" t="s">
        <v>108</v>
      </c>
      <c r="F11" s="134" t="s">
        <v>109</v>
      </c>
      <c r="G11" s="133" t="s">
        <v>108</v>
      </c>
      <c r="H11" s="134" t="s">
        <v>109</v>
      </c>
    </row>
    <row r="12" spans="1:8" ht="14.45" customHeight="1" x14ac:dyDescent="0.2">
      <c r="A12" s="124">
        <v>2.2000000000000002</v>
      </c>
      <c r="B12" s="135" t="s">
        <v>130</v>
      </c>
      <c r="C12" s="136"/>
      <c r="D12" s="136"/>
      <c r="E12" s="136"/>
      <c r="F12" s="136"/>
      <c r="G12" s="136"/>
      <c r="H12" s="136"/>
    </row>
    <row r="13" spans="1:8" ht="28.5" customHeight="1" x14ac:dyDescent="0.2">
      <c r="A13" s="137"/>
      <c r="B13" s="138" t="s">
        <v>297</v>
      </c>
      <c r="C13" s="134" t="s">
        <v>111</v>
      </c>
      <c r="D13" s="139" t="s">
        <v>131</v>
      </c>
      <c r="E13" s="134" t="s">
        <v>111</v>
      </c>
      <c r="F13" s="139" t="s">
        <v>131</v>
      </c>
      <c r="G13" s="134" t="s">
        <v>111</v>
      </c>
      <c r="H13" s="139" t="s">
        <v>131</v>
      </c>
    </row>
    <row r="14" spans="1:8" ht="24.75" customHeight="1" x14ac:dyDescent="0.2">
      <c r="A14" s="137"/>
      <c r="B14" s="140" t="s">
        <v>293</v>
      </c>
      <c r="C14" s="134" t="s">
        <v>111</v>
      </c>
      <c r="D14" s="139" t="s">
        <v>131</v>
      </c>
      <c r="E14" s="134" t="s">
        <v>111</v>
      </c>
      <c r="F14" s="139" t="s">
        <v>131</v>
      </c>
      <c r="G14" s="134" t="s">
        <v>111</v>
      </c>
      <c r="H14" s="139" t="s">
        <v>131</v>
      </c>
    </row>
    <row r="15" spans="1:8" ht="24.75" customHeight="1" x14ac:dyDescent="0.2">
      <c r="A15" s="137"/>
      <c r="B15" s="140" t="s">
        <v>298</v>
      </c>
      <c r="C15" s="134" t="s">
        <v>111</v>
      </c>
      <c r="D15" s="139" t="s">
        <v>131</v>
      </c>
      <c r="E15" s="134" t="s">
        <v>111</v>
      </c>
      <c r="F15" s="139" t="s">
        <v>131</v>
      </c>
      <c r="G15" s="134" t="s">
        <v>111</v>
      </c>
      <c r="H15" s="139" t="s">
        <v>131</v>
      </c>
    </row>
    <row r="16" spans="1:8" ht="24.75" customHeight="1" x14ac:dyDescent="0.2">
      <c r="A16" s="124"/>
      <c r="B16" s="140" t="s">
        <v>299</v>
      </c>
      <c r="C16" s="134" t="s">
        <v>111</v>
      </c>
      <c r="D16" s="139" t="s">
        <v>131</v>
      </c>
      <c r="E16" s="134" t="s">
        <v>111</v>
      </c>
      <c r="F16" s="139" t="s">
        <v>131</v>
      </c>
      <c r="G16" s="134" t="s">
        <v>295</v>
      </c>
      <c r="H16" s="139" t="s">
        <v>131</v>
      </c>
    </row>
    <row r="17" spans="1:8" ht="24.75" customHeight="1" x14ac:dyDescent="0.2">
      <c r="A17" s="124"/>
      <c r="B17" s="140" t="s">
        <v>300</v>
      </c>
      <c r="C17" s="134" t="s">
        <v>111</v>
      </c>
      <c r="D17" s="139" t="s">
        <v>131</v>
      </c>
      <c r="E17" s="134" t="s">
        <v>111</v>
      </c>
      <c r="F17" s="139" t="s">
        <v>131</v>
      </c>
      <c r="G17" s="134" t="s">
        <v>111</v>
      </c>
      <c r="H17" s="139" t="s">
        <v>131</v>
      </c>
    </row>
    <row r="18" spans="1:8" ht="24.75" customHeight="1" x14ac:dyDescent="0.2">
      <c r="A18" s="124"/>
      <c r="B18" s="140" t="s">
        <v>301</v>
      </c>
      <c r="C18" s="134" t="s">
        <v>111</v>
      </c>
      <c r="D18" s="139" t="s">
        <v>131</v>
      </c>
      <c r="E18" s="134" t="s">
        <v>111</v>
      </c>
      <c r="F18" s="139" t="s">
        <v>131</v>
      </c>
      <c r="G18" s="134" t="s">
        <v>111</v>
      </c>
      <c r="H18" s="139" t="s">
        <v>131</v>
      </c>
    </row>
    <row r="19" spans="1:8" ht="24" customHeight="1" thickBot="1" x14ac:dyDescent="0.25">
      <c r="A19" s="141"/>
      <c r="B19" s="142"/>
      <c r="C19" s="134"/>
      <c r="D19" s="143"/>
      <c r="E19" s="134"/>
      <c r="F19" s="143"/>
      <c r="G19" s="134"/>
      <c r="H19" s="143"/>
    </row>
    <row r="20" spans="1:8" s="98" customFormat="1" ht="19.5" customHeight="1" thickBot="1" x14ac:dyDescent="0.3">
      <c r="A20" s="219" t="s">
        <v>113</v>
      </c>
      <c r="B20" s="220"/>
      <c r="C20" s="221" t="s">
        <v>132</v>
      </c>
      <c r="D20" s="222"/>
      <c r="E20" s="221" t="s">
        <v>132</v>
      </c>
      <c r="F20" s="222"/>
      <c r="G20" s="221" t="s">
        <v>316</v>
      </c>
      <c r="H20" s="222"/>
    </row>
    <row r="22" spans="1:8" ht="25.5" customHeight="1" x14ac:dyDescent="0.2">
      <c r="B22" s="87" t="s">
        <v>114</v>
      </c>
      <c r="C22" s="144"/>
      <c r="D22" s="144"/>
      <c r="E22" s="144"/>
      <c r="F22" s="144"/>
      <c r="G22" s="144"/>
      <c r="H22" s="144"/>
    </row>
    <row r="23" spans="1:8" ht="18.75" customHeight="1" x14ac:dyDescent="0.2">
      <c r="E23" s="145"/>
      <c r="G23" s="145"/>
    </row>
    <row r="24" spans="1:8" ht="15.75" x14ac:dyDescent="0.2">
      <c r="C24" s="102"/>
    </row>
    <row r="25" spans="1:8" ht="15.75" x14ac:dyDescent="0.2">
      <c r="B25" s="103" t="s">
        <v>133</v>
      </c>
      <c r="C25" s="102"/>
    </row>
    <row r="26" spans="1:8" ht="15.75" x14ac:dyDescent="0.25">
      <c r="B26" s="104" t="s">
        <v>116</v>
      </c>
      <c r="C26" s="102"/>
    </row>
    <row r="27" spans="1:8" ht="13.5" customHeight="1" x14ac:dyDescent="0.2">
      <c r="C27" s="100"/>
    </row>
    <row r="28" spans="1:8" ht="13.5" customHeight="1" x14ac:dyDescent="0.2">
      <c r="C28" s="100"/>
    </row>
    <row r="29" spans="1:8" ht="13.5" customHeight="1" x14ac:dyDescent="0.2">
      <c r="C29" s="100"/>
    </row>
    <row r="30" spans="1:8" ht="13.5" customHeight="1" x14ac:dyDescent="0.2">
      <c r="C30" s="100"/>
    </row>
    <row r="31" spans="1:8" ht="13.5" customHeight="1" x14ac:dyDescent="0.2">
      <c r="B31" s="103"/>
      <c r="C31" s="100"/>
    </row>
    <row r="32" spans="1:8" ht="13.5" customHeight="1" x14ac:dyDescent="0.25">
      <c r="B32" s="104"/>
      <c r="C32" s="100"/>
    </row>
    <row r="33" spans="1:8" ht="15.75" x14ac:dyDescent="0.25">
      <c r="B33" s="104"/>
      <c r="F33" s="90"/>
      <c r="H33" s="90"/>
    </row>
    <row r="34" spans="1:8" x14ac:dyDescent="0.2">
      <c r="F34" s="90"/>
      <c r="H34" s="90"/>
    </row>
    <row r="35" spans="1:8" s="100" customFormat="1" ht="15.75" x14ac:dyDescent="0.25">
      <c r="A35" s="99"/>
      <c r="C35" s="104"/>
    </row>
    <row r="36" spans="1:8" s="100" customFormat="1" ht="15.75" x14ac:dyDescent="0.25">
      <c r="A36" s="99"/>
      <c r="B36" s="104"/>
      <c r="C36" s="101"/>
      <c r="D36" s="101"/>
    </row>
    <row r="37" spans="1:8" s="100" customFormat="1" ht="15.75" x14ac:dyDescent="0.25">
      <c r="A37" s="99"/>
      <c r="B37" s="104"/>
      <c r="C37" s="101"/>
      <c r="D37" s="101"/>
    </row>
    <row r="38" spans="1:8" s="101" customFormat="1" ht="15.75" x14ac:dyDescent="0.25">
      <c r="A38" s="99"/>
      <c r="B38" s="104"/>
      <c r="E38" s="100"/>
      <c r="F38" s="100"/>
      <c r="G38" s="100"/>
      <c r="H38" s="100"/>
    </row>
    <row r="39" spans="1:8" s="101" customFormat="1" x14ac:dyDescent="0.2">
      <c r="A39" s="99"/>
      <c r="B39" s="90"/>
      <c r="E39" s="100"/>
      <c r="F39" s="100"/>
      <c r="G39" s="100"/>
      <c r="H39" s="100"/>
    </row>
    <row r="40" spans="1:8" s="101" customFormat="1" x14ac:dyDescent="0.2">
      <c r="A40" s="99"/>
      <c r="B40" s="90"/>
      <c r="E40" s="100"/>
      <c r="F40" s="100"/>
      <c r="G40" s="100"/>
      <c r="H40" s="100"/>
    </row>
    <row r="41" spans="1:8" s="101" customFormat="1" x14ac:dyDescent="0.2">
      <c r="A41" s="99"/>
      <c r="B41" s="90"/>
      <c r="E41" s="100"/>
      <c r="F41" s="100"/>
      <c r="G41" s="100"/>
      <c r="H41" s="100"/>
    </row>
  </sheetData>
  <mergeCells count="13">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66" priority="56" operator="equal">
      <formula>"NO HABIL"</formula>
    </cfRule>
  </conditionalFormatting>
  <conditionalFormatting sqref="C13:D14 C15:C16">
    <cfRule type="cellIs" dxfId="65" priority="55" operator="equal">
      <formula>"NO"</formula>
    </cfRule>
  </conditionalFormatting>
  <conditionalFormatting sqref="C17:C18">
    <cfRule type="cellIs" dxfId="64" priority="54" operator="equal">
      <formula>"NO"</formula>
    </cfRule>
  </conditionalFormatting>
  <conditionalFormatting sqref="D15:D18">
    <cfRule type="cellIs" dxfId="63" priority="53" operator="equal">
      <formula>"NO"</formula>
    </cfRule>
  </conditionalFormatting>
  <conditionalFormatting sqref="E20:F20">
    <cfRule type="cellIs" dxfId="62" priority="52" operator="equal">
      <formula>"NO HABIL"</formula>
    </cfRule>
  </conditionalFormatting>
  <conditionalFormatting sqref="E13:F14 E15:E16">
    <cfRule type="cellIs" dxfId="61" priority="51" operator="equal">
      <formula>"NO"</formula>
    </cfRule>
  </conditionalFormatting>
  <conditionalFormatting sqref="E17:E18">
    <cfRule type="cellIs" dxfId="60" priority="50" operator="equal">
      <formula>"NO"</formula>
    </cfRule>
  </conditionalFormatting>
  <conditionalFormatting sqref="F15:F18">
    <cfRule type="cellIs" dxfId="59" priority="49" operator="equal">
      <formula>"NO"</formula>
    </cfRule>
  </conditionalFormatting>
  <conditionalFormatting sqref="G20:H20">
    <cfRule type="cellIs" dxfId="58" priority="16" operator="equal">
      <formula>"NO HABIL"</formula>
    </cfRule>
  </conditionalFormatting>
  <conditionalFormatting sqref="G13:H14 G15:G16">
    <cfRule type="cellIs" dxfId="57" priority="15" operator="equal">
      <formula>"NO"</formula>
    </cfRule>
  </conditionalFormatting>
  <conditionalFormatting sqref="G17:G18">
    <cfRule type="cellIs" dxfId="56" priority="14" operator="equal">
      <formula>"NO"</formula>
    </cfRule>
  </conditionalFormatting>
  <conditionalFormatting sqref="H15:H18">
    <cfRule type="cellIs" dxfId="55" priority="1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43"/>
  <sheetViews>
    <sheetView tabSelected="1" view="pageBreakPreview" topLeftCell="A16" zoomScale="70" zoomScaleNormal="80" zoomScaleSheetLayoutView="70" zoomScalePageLayoutView="70" workbookViewId="0">
      <selection activeCell="H13" sqref="H13"/>
    </sheetView>
  </sheetViews>
  <sheetFormatPr baseColWidth="10" defaultColWidth="11.42578125" defaultRowHeight="12.75" x14ac:dyDescent="0.2"/>
  <cols>
    <col min="1" max="1" width="11.57031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9" width="16.28515625" style="90" bestFit="1" customWidth="1"/>
    <col min="10" max="16384" width="11.42578125" style="90"/>
  </cols>
  <sheetData>
    <row r="1" spans="1:8" s="85" customFormat="1" ht="17.25" customHeight="1" x14ac:dyDescent="0.25">
      <c r="A1" s="84" t="s">
        <v>104</v>
      </c>
      <c r="B1" s="84"/>
      <c r="C1" s="84"/>
      <c r="D1" s="84"/>
      <c r="E1" s="84"/>
      <c r="F1" s="84"/>
      <c r="G1" s="84"/>
      <c r="H1" s="84"/>
    </row>
    <row r="2" spans="1:8" s="85" customFormat="1" ht="17.25" customHeight="1" x14ac:dyDescent="0.25">
      <c r="A2" s="84" t="s">
        <v>105</v>
      </c>
      <c r="B2" s="84"/>
      <c r="C2" s="84"/>
      <c r="D2" s="84"/>
      <c r="E2" s="84"/>
      <c r="F2" s="84"/>
      <c r="G2" s="84"/>
      <c r="H2" s="84"/>
    </row>
    <row r="3" spans="1:8" s="85" customFormat="1" ht="8.25" customHeight="1" x14ac:dyDescent="0.25">
      <c r="A3" s="86"/>
      <c r="B3" s="86"/>
      <c r="C3" s="86"/>
      <c r="D3" s="86"/>
      <c r="E3" s="86"/>
      <c r="F3" s="86"/>
      <c r="G3" s="86"/>
      <c r="H3" s="86"/>
    </row>
    <row r="4" spans="1:8" s="85" customFormat="1" ht="17.25" customHeight="1" x14ac:dyDescent="0.25">
      <c r="A4" s="84" t="s">
        <v>302</v>
      </c>
      <c r="B4" s="84"/>
      <c r="C4" s="84"/>
      <c r="D4" s="84"/>
      <c r="E4" s="84"/>
      <c r="F4" s="84"/>
      <c r="G4" s="84"/>
      <c r="H4" s="84"/>
    </row>
    <row r="5" spans="1:8" s="85" customFormat="1" ht="16.5" customHeight="1" x14ac:dyDescent="0.25">
      <c r="A5" s="84" t="s">
        <v>122</v>
      </c>
      <c r="B5" s="84"/>
      <c r="C5" s="84"/>
      <c r="D5" s="84"/>
      <c r="E5" s="84"/>
      <c r="F5" s="84"/>
      <c r="G5" s="84"/>
      <c r="H5" s="84"/>
    </row>
    <row r="6" spans="1:8" s="85" customFormat="1" ht="9.75" customHeight="1" x14ac:dyDescent="0.25">
      <c r="A6" s="86"/>
      <c r="B6" s="86"/>
      <c r="C6" s="86"/>
      <c r="D6" s="86"/>
      <c r="E6" s="86"/>
      <c r="F6" s="86"/>
      <c r="G6" s="86"/>
      <c r="H6" s="86"/>
    </row>
    <row r="7" spans="1:8" s="85" customFormat="1" ht="68.25" customHeight="1" x14ac:dyDescent="0.25">
      <c r="A7" s="241" t="s">
        <v>312</v>
      </c>
      <c r="B7" s="241"/>
      <c r="C7" s="116"/>
      <c r="D7" s="116"/>
      <c r="E7" s="116"/>
      <c r="F7" s="116"/>
      <c r="G7" s="125"/>
      <c r="H7" s="125"/>
    </row>
    <row r="8" spans="1:8" s="85" customFormat="1" ht="15.75" x14ac:dyDescent="0.25">
      <c r="A8" s="88"/>
      <c r="B8" s="88"/>
      <c r="C8" s="89"/>
      <c r="D8" s="89"/>
      <c r="E8" s="89"/>
      <c r="F8" s="89"/>
      <c r="G8" s="89"/>
      <c r="H8" s="89"/>
    </row>
    <row r="9" spans="1:8" x14ac:dyDescent="0.2">
      <c r="A9" s="242" t="s">
        <v>0</v>
      </c>
      <c r="B9" s="242" t="s">
        <v>106</v>
      </c>
      <c r="C9" s="243">
        <v>1</v>
      </c>
      <c r="D9" s="243"/>
      <c r="E9" s="243">
        <v>2</v>
      </c>
      <c r="F9" s="243"/>
      <c r="G9" s="243">
        <v>3</v>
      </c>
      <c r="H9" s="243"/>
    </row>
    <row r="10" spans="1:8" ht="39.950000000000003" customHeight="1" x14ac:dyDescent="0.2">
      <c r="A10" s="224"/>
      <c r="B10" s="225"/>
      <c r="C10" s="244" t="s">
        <v>309</v>
      </c>
      <c r="D10" s="244"/>
      <c r="E10" s="244" t="s">
        <v>296</v>
      </c>
      <c r="F10" s="244"/>
      <c r="G10" s="244" t="s">
        <v>315</v>
      </c>
      <c r="H10" s="244"/>
    </row>
    <row r="11" spans="1:8" ht="39.950000000000003" customHeight="1" x14ac:dyDescent="0.2">
      <c r="A11" s="225"/>
      <c r="B11" s="91" t="s">
        <v>107</v>
      </c>
      <c r="C11" s="91" t="s">
        <v>108</v>
      </c>
      <c r="D11" s="92" t="s">
        <v>109</v>
      </c>
      <c r="E11" s="91" t="s">
        <v>108</v>
      </c>
      <c r="F11" s="92" t="s">
        <v>109</v>
      </c>
      <c r="G11" s="91" t="s">
        <v>108</v>
      </c>
      <c r="H11" s="92" t="s">
        <v>109</v>
      </c>
    </row>
    <row r="12" spans="1:8" ht="24.95" customHeight="1" x14ac:dyDescent="0.2">
      <c r="A12" s="93" t="s">
        <v>124</v>
      </c>
      <c r="B12" s="94" t="s">
        <v>110</v>
      </c>
      <c r="C12" s="95"/>
      <c r="D12" s="95"/>
      <c r="E12" s="95"/>
      <c r="F12" s="95"/>
      <c r="G12" s="95"/>
      <c r="H12" s="95"/>
    </row>
    <row r="13" spans="1:8" ht="396" customHeight="1" x14ac:dyDescent="0.2">
      <c r="A13" s="107" t="s">
        <v>125</v>
      </c>
      <c r="B13" s="115" t="s">
        <v>303</v>
      </c>
      <c r="C13" s="106" t="str">
        <f>+C14</f>
        <v>SI</v>
      </c>
      <c r="D13" s="146" t="s">
        <v>311</v>
      </c>
      <c r="E13" s="106" t="str">
        <f>+E14</f>
        <v>SI</v>
      </c>
      <c r="F13" s="146" t="s">
        <v>314</v>
      </c>
      <c r="G13" s="106" t="str">
        <f>+G14</f>
        <v>NO</v>
      </c>
      <c r="H13" s="201" t="s">
        <v>351</v>
      </c>
    </row>
    <row r="14" spans="1:8" s="85" customFormat="1" ht="48.75" customHeight="1" x14ac:dyDescent="0.25">
      <c r="A14" s="96" t="s">
        <v>126</v>
      </c>
      <c r="B14" s="121" t="s">
        <v>304</v>
      </c>
      <c r="C14" s="117" t="str">
        <f>+IF(D14&gt;=VTE!$D$6,"SI","NO")</f>
        <v>SI</v>
      </c>
      <c r="D14" s="118">
        <f>+VTE!G6</f>
        <v>3430357134</v>
      </c>
      <c r="E14" s="117" t="str">
        <f>+IF(F14&gt;=VTE!$D$6,"SI","NO")</f>
        <v>SI</v>
      </c>
      <c r="F14" s="119">
        <f>+VTE!K6</f>
        <v>5604799354</v>
      </c>
      <c r="G14" s="117" t="str">
        <f>+IF(H14&gt;=VTE!$D$6,"SI","NO")</f>
        <v>NO</v>
      </c>
      <c r="H14" s="119">
        <f>+VTE!O6</f>
        <v>0</v>
      </c>
    </row>
    <row r="15" spans="1:8" s="85" customFormat="1" ht="71.25" customHeight="1" x14ac:dyDescent="0.25">
      <c r="A15" s="96" t="s">
        <v>125</v>
      </c>
      <c r="B15" s="122" t="s">
        <v>306</v>
      </c>
      <c r="C15" s="120" t="s">
        <v>112</v>
      </c>
      <c r="D15" s="120" t="s">
        <v>112</v>
      </c>
      <c r="E15" s="120" t="s">
        <v>112</v>
      </c>
      <c r="F15" s="120" t="s">
        <v>112</v>
      </c>
      <c r="G15" s="120" t="s">
        <v>295</v>
      </c>
      <c r="H15" s="197" t="s">
        <v>112</v>
      </c>
    </row>
    <row r="16" spans="1:8" ht="24.95" customHeight="1" x14ac:dyDescent="0.2">
      <c r="A16" s="147" t="s">
        <v>294</v>
      </c>
      <c r="B16" s="148" t="s">
        <v>308</v>
      </c>
      <c r="C16" s="149"/>
      <c r="D16" s="149"/>
      <c r="E16" s="149"/>
      <c r="F16" s="149"/>
      <c r="G16" s="149"/>
      <c r="H16" s="149"/>
    </row>
    <row r="17" spans="1:9" ht="81.75" customHeight="1" x14ac:dyDescent="0.2">
      <c r="A17" s="199"/>
      <c r="B17" s="150" t="s">
        <v>307</v>
      </c>
      <c r="C17" s="151" t="s">
        <v>111</v>
      </c>
      <c r="D17" s="200" t="s">
        <v>347</v>
      </c>
      <c r="E17" s="151" t="s">
        <v>111</v>
      </c>
      <c r="F17" s="151" t="s">
        <v>112</v>
      </c>
      <c r="G17" s="151" t="s">
        <v>111</v>
      </c>
      <c r="H17" s="151" t="s">
        <v>346</v>
      </c>
    </row>
    <row r="18" spans="1:9" ht="13.5" thickBot="1" x14ac:dyDescent="0.25">
      <c r="A18" s="97"/>
      <c r="B18" s="97"/>
      <c r="C18" s="97"/>
      <c r="D18" s="97"/>
      <c r="E18" s="97"/>
      <c r="F18" s="97"/>
      <c r="G18" s="97"/>
      <c r="H18" s="97"/>
    </row>
    <row r="19" spans="1:9" s="98" customFormat="1" ht="19.5" customHeight="1" thickBot="1" x14ac:dyDescent="0.3">
      <c r="A19" s="219" t="s">
        <v>113</v>
      </c>
      <c r="B19" s="220"/>
      <c r="C19" s="245" t="s">
        <v>132</v>
      </c>
      <c r="D19" s="246"/>
      <c r="E19" s="245" t="s">
        <v>132</v>
      </c>
      <c r="F19" s="246"/>
      <c r="G19" s="245" t="s">
        <v>316</v>
      </c>
      <c r="H19" s="246"/>
    </row>
    <row r="20" spans="1:9" x14ac:dyDescent="0.2">
      <c r="D20" s="100"/>
      <c r="I20" s="198"/>
    </row>
    <row r="21" spans="1:9" ht="12.75" customHeight="1" x14ac:dyDescent="0.2">
      <c r="C21" s="100"/>
      <c r="E21" s="101"/>
      <c r="G21" s="101"/>
    </row>
    <row r="22" spans="1:9" ht="12.75" customHeight="1" x14ac:dyDescent="0.2">
      <c r="B22" s="87" t="s">
        <v>114</v>
      </c>
      <c r="C22" s="100"/>
      <c r="E22" s="101"/>
      <c r="G22" s="101"/>
    </row>
    <row r="23" spans="1:9" ht="15.75" customHeight="1" x14ac:dyDescent="0.2">
      <c r="B23" s="103" t="s">
        <v>348</v>
      </c>
      <c r="C23" s="100"/>
      <c r="E23" s="101"/>
      <c r="G23" s="101"/>
    </row>
    <row r="24" spans="1:9" ht="12.75" customHeight="1" x14ac:dyDescent="0.25">
      <c r="B24" s="104" t="s">
        <v>349</v>
      </c>
      <c r="C24" s="100"/>
      <c r="E24" s="101"/>
      <c r="G24" s="101"/>
    </row>
    <row r="25" spans="1:9" ht="15.75" x14ac:dyDescent="0.2">
      <c r="B25" s="102"/>
      <c r="E25" s="101"/>
      <c r="G25" s="101"/>
    </row>
    <row r="26" spans="1:9" ht="15.75" x14ac:dyDescent="0.2">
      <c r="B26" s="103" t="s">
        <v>115</v>
      </c>
      <c r="C26" s="100"/>
      <c r="E26" s="101"/>
      <c r="G26" s="101"/>
    </row>
    <row r="27" spans="1:9" ht="15.75" x14ac:dyDescent="0.25">
      <c r="B27" s="104" t="s">
        <v>350</v>
      </c>
      <c r="C27" s="100"/>
      <c r="E27" s="101"/>
      <c r="G27" s="101"/>
    </row>
    <row r="28" spans="1:9" ht="12.75" customHeight="1" x14ac:dyDescent="0.2">
      <c r="C28" s="100"/>
      <c r="E28" s="101"/>
      <c r="G28" s="101"/>
    </row>
    <row r="29" spans="1:9" ht="14.25" customHeight="1" x14ac:dyDescent="0.25">
      <c r="B29" s="104"/>
      <c r="C29" s="104"/>
      <c r="D29" s="105"/>
      <c r="E29" s="105"/>
      <c r="F29" s="104"/>
      <c r="G29" s="105"/>
      <c r="H29" s="104"/>
    </row>
    <row r="30" spans="1:9" ht="15.75" x14ac:dyDescent="0.2">
      <c r="B30" s="103" t="s">
        <v>117</v>
      </c>
      <c r="D30" s="103"/>
      <c r="E30" s="103"/>
      <c r="F30" s="103"/>
      <c r="G30" s="103"/>
      <c r="H30" s="103"/>
    </row>
    <row r="31" spans="1:9" ht="15.75" x14ac:dyDescent="0.25">
      <c r="B31" s="104" t="s">
        <v>118</v>
      </c>
      <c r="D31" s="105"/>
      <c r="E31" s="105"/>
      <c r="F31" s="104"/>
      <c r="G31" s="105"/>
      <c r="H31" s="104"/>
    </row>
    <row r="32" spans="1:9" ht="15.75" x14ac:dyDescent="0.25">
      <c r="B32" s="104" t="s">
        <v>119</v>
      </c>
      <c r="D32" s="105"/>
      <c r="E32" s="105"/>
      <c r="F32" s="104"/>
      <c r="G32" s="105"/>
      <c r="H32" s="104"/>
    </row>
    <row r="33" spans="1:8" ht="14.25" customHeight="1" x14ac:dyDescent="0.25">
      <c r="B33" s="104"/>
      <c r="C33" s="105"/>
      <c r="D33" s="105"/>
      <c r="E33" s="104"/>
      <c r="F33" s="104"/>
      <c r="G33" s="104"/>
      <c r="H33" s="104"/>
    </row>
    <row r="39" spans="1:8" s="100" customFormat="1" x14ac:dyDescent="0.25">
      <c r="A39" s="99"/>
      <c r="C39" s="101"/>
      <c r="D39" s="101"/>
    </row>
    <row r="40" spans="1:8" s="100" customFormat="1" x14ac:dyDescent="0.25">
      <c r="A40" s="99"/>
      <c r="C40" s="101"/>
      <c r="D40" s="101"/>
    </row>
    <row r="41" spans="1:8" s="100" customFormat="1" x14ac:dyDescent="0.25">
      <c r="A41" s="99"/>
      <c r="C41" s="101"/>
      <c r="D41" s="101"/>
    </row>
    <row r="42" spans="1:8" s="100" customFormat="1" x14ac:dyDescent="0.25">
      <c r="A42" s="99"/>
      <c r="C42" s="101"/>
      <c r="D42" s="101"/>
    </row>
    <row r="43" spans="1:8" s="100" customFormat="1" x14ac:dyDescent="0.25">
      <c r="A43" s="99"/>
      <c r="C43" s="101"/>
      <c r="D43" s="101"/>
    </row>
  </sheetData>
  <mergeCells count="13">
    <mergeCell ref="G9:H9"/>
    <mergeCell ref="G10:H10"/>
    <mergeCell ref="G19:H19"/>
    <mergeCell ref="A19:B19"/>
    <mergeCell ref="C19:D19"/>
    <mergeCell ref="E19:F19"/>
    <mergeCell ref="C10:D10"/>
    <mergeCell ref="E10:F10"/>
    <mergeCell ref="A7:B7"/>
    <mergeCell ref="A9:A11"/>
    <mergeCell ref="B9:B10"/>
    <mergeCell ref="C9:D9"/>
    <mergeCell ref="E9:F9"/>
  </mergeCells>
  <conditionalFormatting sqref="C14:F15">
    <cfRule type="cellIs" dxfId="54" priority="720" operator="equal">
      <formula>"NO"</formula>
    </cfRule>
  </conditionalFormatting>
  <conditionalFormatting sqref="C13:E13">
    <cfRule type="cellIs" dxfId="53" priority="521" operator="equal">
      <formula>"NO"</formula>
    </cfRule>
  </conditionalFormatting>
  <conditionalFormatting sqref="G14:H15">
    <cfRule type="cellIs" dxfId="52" priority="105" operator="equal">
      <formula>"NO"</formula>
    </cfRule>
  </conditionalFormatting>
  <conditionalFormatting sqref="G13">
    <cfRule type="cellIs" dxfId="51" priority="104" operator="equal">
      <formula>"NO"</formula>
    </cfRule>
  </conditionalFormatting>
  <conditionalFormatting sqref="C16:H16">
    <cfRule type="cellIs" dxfId="50" priority="95" operator="equal">
      <formula>"NO"</formula>
    </cfRule>
  </conditionalFormatting>
  <conditionalFormatting sqref="C17 E17:H17">
    <cfRule type="cellIs" dxfId="49" priority="76" operator="equal">
      <formula>"NO"</formula>
    </cfRule>
  </conditionalFormatting>
  <conditionalFormatting sqref="H13">
    <cfRule type="cellIs" dxfId="48" priority="29" operator="equal">
      <formula>"NO"</formula>
    </cfRule>
  </conditionalFormatting>
  <conditionalFormatting sqref="C19:H19">
    <cfRule type="cellIs" dxfId="47" priority="4" operator="equal">
      <formula>"HABIL"</formula>
    </cfRule>
    <cfRule type="cellIs" dxfId="46" priority="9" operator="equal">
      <formula>"NO HABIL"</formula>
    </cfRule>
  </conditionalFormatting>
  <conditionalFormatting sqref="D17">
    <cfRule type="cellIs" dxfId="45" priority="8" operator="equal">
      <formula>"NO"</formula>
    </cfRule>
  </conditionalFormatting>
  <conditionalFormatting sqref="F13">
    <cfRule type="cellIs" dxfId="44"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G13" zoomScale="90" zoomScaleNormal="90" workbookViewId="0">
      <selection activeCell="H30" sqref="H30:H36"/>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8" width="3.28515625" customWidth="1"/>
  </cols>
  <sheetData>
    <row r="1" spans="1:16" x14ac:dyDescent="0.25">
      <c r="G1" s="49" t="s">
        <v>90</v>
      </c>
      <c r="K1" s="49" t="s">
        <v>90</v>
      </c>
      <c r="O1" s="49" t="s">
        <v>90</v>
      </c>
    </row>
    <row r="2" spans="1:16" x14ac:dyDescent="0.25">
      <c r="A2" s="248" t="s">
        <v>91</v>
      </c>
      <c r="B2" s="248"/>
      <c r="C2" s="50"/>
      <c r="D2" s="51" t="s">
        <v>92</v>
      </c>
      <c r="E2" s="50"/>
      <c r="F2" s="50"/>
      <c r="G2" s="51">
        <v>1</v>
      </c>
      <c r="H2" s="50"/>
      <c r="J2" s="50"/>
      <c r="K2" s="51">
        <v>2</v>
      </c>
      <c r="L2" s="50"/>
      <c r="N2" s="50"/>
      <c r="O2" s="51">
        <v>3</v>
      </c>
      <c r="P2" s="50"/>
    </row>
    <row r="3" spans="1:16" ht="51" x14ac:dyDescent="0.25">
      <c r="A3" s="248"/>
      <c r="B3" s="248"/>
      <c r="C3" s="52"/>
      <c r="D3" s="53" t="s">
        <v>305</v>
      </c>
      <c r="E3" s="52"/>
      <c r="F3" s="52"/>
      <c r="G3" s="53" t="s">
        <v>309</v>
      </c>
      <c r="H3" s="52"/>
      <c r="J3" s="52"/>
      <c r="K3" s="53" t="s">
        <v>296</v>
      </c>
      <c r="L3" s="52"/>
      <c r="N3" s="52"/>
      <c r="O3" s="53" t="s">
        <v>315</v>
      </c>
      <c r="P3" s="52"/>
    </row>
    <row r="4" spans="1:16" x14ac:dyDescent="0.25">
      <c r="C4" s="54"/>
      <c r="E4" s="54"/>
      <c r="F4" s="54"/>
      <c r="G4" s="55"/>
      <c r="H4" s="54"/>
      <c r="J4" s="54"/>
      <c r="K4" s="55"/>
      <c r="L4" s="54"/>
      <c r="N4" s="54"/>
      <c r="O4" s="55"/>
      <c r="P4" s="54"/>
    </row>
    <row r="5" spans="1:16" x14ac:dyDescent="0.25">
      <c r="A5" s="56"/>
    </row>
    <row r="6" spans="1:16" x14ac:dyDescent="0.25">
      <c r="A6" s="249" t="s">
        <v>93</v>
      </c>
      <c r="B6" s="250"/>
      <c r="D6" s="112">
        <v>214455237</v>
      </c>
      <c r="G6" s="57">
        <f>+G25+G37</f>
        <v>3430357134</v>
      </c>
      <c r="H6" s="55"/>
      <c r="K6" s="57">
        <f>+K25+K37</f>
        <v>5604799354</v>
      </c>
      <c r="L6" s="55"/>
      <c r="O6" s="57">
        <f>+O25+O37</f>
        <v>0</v>
      </c>
      <c r="P6" s="55"/>
    </row>
    <row r="7" spans="1:16" x14ac:dyDescent="0.25">
      <c r="A7" s="56"/>
      <c r="B7" s="56"/>
      <c r="D7" s="109"/>
      <c r="G7" s="109"/>
      <c r="H7" s="55"/>
      <c r="K7" s="109"/>
      <c r="L7" s="55"/>
      <c r="O7" s="109"/>
      <c r="P7" s="55"/>
    </row>
    <row r="8" spans="1:16" x14ac:dyDescent="0.25">
      <c r="A8" s="251" t="s">
        <v>123</v>
      </c>
      <c r="B8" s="251"/>
      <c r="D8" s="252">
        <v>0.4</v>
      </c>
      <c r="F8" s="110">
        <v>1</v>
      </c>
      <c r="G8" s="111">
        <v>1</v>
      </c>
      <c r="H8" s="55"/>
      <c r="J8" s="110">
        <v>1</v>
      </c>
      <c r="K8" s="111">
        <v>1</v>
      </c>
      <c r="L8" s="55"/>
      <c r="N8" s="110">
        <v>1</v>
      </c>
      <c r="O8" s="111">
        <v>0.5</v>
      </c>
      <c r="P8" s="55"/>
    </row>
    <row r="9" spans="1:16" x14ac:dyDescent="0.25">
      <c r="A9" s="251"/>
      <c r="B9" s="251"/>
      <c r="D9" s="252"/>
      <c r="F9" s="110"/>
      <c r="G9" s="111"/>
      <c r="H9" s="55"/>
      <c r="J9" s="110"/>
      <c r="K9" s="111"/>
      <c r="L9" s="55"/>
      <c r="N9" s="110">
        <v>2</v>
      </c>
      <c r="O9" s="111">
        <v>0.5</v>
      </c>
      <c r="P9" s="55"/>
    </row>
    <row r="10" spans="1:16" x14ac:dyDescent="0.25">
      <c r="A10" s="251" t="s">
        <v>121</v>
      </c>
      <c r="B10" s="251"/>
      <c r="D10" s="253">
        <f>40%*D6</f>
        <v>85782094.800000012</v>
      </c>
      <c r="F10" s="110" t="s">
        <v>94</v>
      </c>
      <c r="G10" s="113">
        <f>+SUMIF(F$15:F$38,F10,G$15:G$38)</f>
        <v>3430357134</v>
      </c>
      <c r="H10" s="55"/>
      <c r="J10" s="110" t="s">
        <v>94</v>
      </c>
      <c r="K10" s="113">
        <f>+SUMIF(J$15:J$38,J10,K$15:K$38)</f>
        <v>5604799354</v>
      </c>
      <c r="L10" s="55"/>
      <c r="N10" s="110" t="s">
        <v>94</v>
      </c>
      <c r="O10" s="113">
        <f>+SUMIF(N$15:N$38,N10,O$15:O$38)</f>
        <v>0</v>
      </c>
      <c r="P10" s="55"/>
    </row>
    <row r="11" spans="1:16" x14ac:dyDescent="0.25">
      <c r="A11" s="251"/>
      <c r="B11" s="251"/>
      <c r="D11" s="253"/>
      <c r="F11" s="110"/>
      <c r="G11" s="113"/>
      <c r="H11" s="55"/>
      <c r="J11" s="110"/>
      <c r="K11" s="113">
        <f>+SUMIF(J$15:J$38,J11,K$15:K$38)</f>
        <v>0</v>
      </c>
      <c r="L11" s="55"/>
      <c r="N11" s="110" t="s">
        <v>150</v>
      </c>
      <c r="O11" s="113">
        <f>+SUMIF(N$15:N$38,N11,O$15:O$38)</f>
        <v>0</v>
      </c>
      <c r="P11" s="55"/>
    </row>
    <row r="13" spans="1:16" x14ac:dyDescent="0.25">
      <c r="A13" s="249" t="s">
        <v>95</v>
      </c>
      <c r="B13" s="250" t="s">
        <v>96</v>
      </c>
      <c r="G13" s="58" t="str">
        <f>+IF(G6&gt;=$D6,"CUMPLE","NO CUMPLE")</f>
        <v>CUMPLE</v>
      </c>
      <c r="K13" s="58" t="str">
        <f>+IF(K6&gt;=$D6,"CUMPLE","NO CUMPLE")</f>
        <v>CUMPLE</v>
      </c>
      <c r="O13" s="58" t="str">
        <f>+IF(O6&gt;=$D6,"CUMPLE","NO CUMPLE")</f>
        <v>NO CUMPLE</v>
      </c>
    </row>
    <row r="14" spans="1:16" x14ac:dyDescent="0.25">
      <c r="A14" s="56"/>
    </row>
    <row r="15" spans="1:16" x14ac:dyDescent="0.25">
      <c r="A15" s="59" t="s">
        <v>97</v>
      </c>
      <c r="B15" s="60"/>
      <c r="F15" s="76"/>
      <c r="G15" s="77" t="s">
        <v>97</v>
      </c>
      <c r="H15" s="78"/>
      <c r="J15" s="76"/>
      <c r="K15" s="77" t="s">
        <v>97</v>
      </c>
      <c r="L15" s="78"/>
      <c r="N15" s="76"/>
      <c r="O15" s="77" t="s">
        <v>97</v>
      </c>
      <c r="P15" s="78"/>
    </row>
    <row r="16" spans="1:16" x14ac:dyDescent="0.25">
      <c r="A16" s="61"/>
      <c r="B16" s="62"/>
      <c r="F16" s="74"/>
      <c r="G16" s="73"/>
      <c r="H16" s="68"/>
      <c r="J16" s="74"/>
      <c r="K16" s="73"/>
      <c r="L16" s="68"/>
      <c r="N16" s="74"/>
      <c r="O16" s="73"/>
      <c r="P16" s="68"/>
    </row>
    <row r="17" spans="1:16" x14ac:dyDescent="0.25">
      <c r="A17" s="61" t="s">
        <v>98</v>
      </c>
      <c r="B17" s="62"/>
      <c r="F17" s="63" t="s">
        <v>99</v>
      </c>
      <c r="G17" s="64">
        <v>3129080326</v>
      </c>
      <c r="H17" s="65" t="s">
        <v>89</v>
      </c>
      <c r="J17" s="63" t="s">
        <v>99</v>
      </c>
      <c r="K17" s="64">
        <v>1061814568</v>
      </c>
      <c r="L17" s="65" t="s">
        <v>89</v>
      </c>
      <c r="N17" s="63" t="s">
        <v>99</v>
      </c>
      <c r="O17" s="64">
        <v>420493861</v>
      </c>
      <c r="P17" s="65" t="s">
        <v>89</v>
      </c>
    </row>
    <row r="18" spans="1:16" ht="15" customHeight="1" x14ac:dyDescent="0.25">
      <c r="A18" s="61" t="s">
        <v>100</v>
      </c>
      <c r="B18" s="62"/>
      <c r="F18" s="74"/>
      <c r="G18" s="73">
        <v>2016</v>
      </c>
      <c r="H18" s="247" t="s">
        <v>310</v>
      </c>
      <c r="J18" s="74"/>
      <c r="K18" s="73">
        <v>2016</v>
      </c>
      <c r="L18" s="247" t="s">
        <v>313</v>
      </c>
      <c r="N18" s="74"/>
      <c r="O18" s="73">
        <v>2014</v>
      </c>
      <c r="P18" s="247" t="s">
        <v>313</v>
      </c>
    </row>
    <row r="19" spans="1:16" x14ac:dyDescent="0.25">
      <c r="A19" s="66" t="s">
        <v>101</v>
      </c>
      <c r="B19" s="62"/>
      <c r="F19" s="114">
        <v>1</v>
      </c>
      <c r="G19" s="108">
        <v>1</v>
      </c>
      <c r="H19" s="247"/>
      <c r="J19" s="114">
        <v>1</v>
      </c>
      <c r="K19" s="67">
        <v>0</v>
      </c>
      <c r="L19" s="247"/>
      <c r="N19" s="114">
        <v>1</v>
      </c>
      <c r="O19" s="67">
        <v>0</v>
      </c>
      <c r="P19" s="247"/>
    </row>
    <row r="20" spans="1:16" x14ac:dyDescent="0.25">
      <c r="A20" s="66"/>
      <c r="B20" s="62"/>
      <c r="F20" s="74"/>
      <c r="G20" s="67"/>
      <c r="H20" s="247"/>
      <c r="J20" s="74"/>
      <c r="K20" s="67"/>
      <c r="L20" s="247"/>
      <c r="N20" s="74"/>
      <c r="O20" s="67"/>
      <c r="P20" s="247"/>
    </row>
    <row r="21" spans="1:16" x14ac:dyDescent="0.25">
      <c r="A21" s="66"/>
      <c r="B21" s="62"/>
      <c r="F21" s="74"/>
      <c r="G21" s="67"/>
      <c r="H21" s="247"/>
      <c r="J21" s="74"/>
      <c r="K21" s="67"/>
      <c r="L21" s="247"/>
      <c r="N21" s="74"/>
      <c r="O21" s="67"/>
      <c r="P21" s="247"/>
    </row>
    <row r="22" spans="1:16" x14ac:dyDescent="0.25">
      <c r="A22" s="66"/>
      <c r="B22" s="62"/>
      <c r="F22" s="74"/>
      <c r="G22" s="67"/>
      <c r="H22" s="247"/>
      <c r="J22" s="74"/>
      <c r="K22" s="67"/>
      <c r="L22" s="247"/>
      <c r="N22" s="74"/>
      <c r="O22" s="67"/>
      <c r="P22" s="247"/>
    </row>
    <row r="23" spans="1:16" x14ac:dyDescent="0.25">
      <c r="A23" s="66"/>
      <c r="B23" s="62"/>
      <c r="F23" s="74"/>
      <c r="G23" s="67"/>
      <c r="H23" s="247"/>
      <c r="J23" s="74"/>
      <c r="K23" s="67"/>
      <c r="L23" s="247"/>
      <c r="N23" s="74"/>
      <c r="O23" s="67"/>
      <c r="P23" s="247"/>
    </row>
    <row r="24" spans="1:16" x14ac:dyDescent="0.25">
      <c r="A24" s="61"/>
      <c r="B24" s="62"/>
      <c r="F24" s="74"/>
      <c r="G24" s="67"/>
      <c r="H24" s="247"/>
      <c r="J24" s="74"/>
      <c r="K24" s="67"/>
      <c r="L24" s="247"/>
      <c r="N24" s="74"/>
      <c r="O24" s="67"/>
      <c r="P24" s="247"/>
    </row>
    <row r="25" spans="1:16" x14ac:dyDescent="0.25">
      <c r="A25" s="69" t="s">
        <v>103</v>
      </c>
      <c r="B25" s="70"/>
      <c r="F25" s="71" t="s">
        <v>94</v>
      </c>
      <c r="G25" s="72">
        <f>+ROUND(G17*G19*$B$71/(LOOKUP(G18,$A$40:$A$71,$B$40:$B$71)),0)</f>
        <v>3348121486</v>
      </c>
      <c r="H25" s="75">
        <f>+ROUND(G25/$B$71,2)</f>
        <v>4538.49</v>
      </c>
      <c r="J25" s="71" t="s">
        <v>94</v>
      </c>
      <c r="K25" s="72">
        <f>+ROUND(K17*K19*$B$71/(LOOKUP(K18,$A$40:$A$71,$B$40:$B$71)),0)</f>
        <v>0</v>
      </c>
      <c r="L25" s="75">
        <f>+ROUND(K25/$B$71,2)</f>
        <v>0</v>
      </c>
      <c r="N25" s="71" t="s">
        <v>94</v>
      </c>
      <c r="O25" s="72">
        <f>+ROUND(O17*O19*$B$71/(LOOKUP(O18,$A$40:$A$71,$B$40:$B$71)),0)</f>
        <v>0</v>
      </c>
      <c r="P25" s="75">
        <f>+ROUND(O25/$B$71,2)</f>
        <v>0</v>
      </c>
    </row>
    <row r="27" spans="1:16" x14ac:dyDescent="0.25">
      <c r="A27" s="59" t="s">
        <v>102</v>
      </c>
      <c r="B27" s="60"/>
      <c r="F27" s="76"/>
      <c r="G27" s="77" t="s">
        <v>102</v>
      </c>
      <c r="H27" s="78"/>
      <c r="J27" s="76"/>
      <c r="K27" s="77" t="s">
        <v>102</v>
      </c>
      <c r="L27" s="78"/>
      <c r="N27" s="76"/>
      <c r="O27" s="77" t="s">
        <v>102</v>
      </c>
      <c r="P27" s="78"/>
    </row>
    <row r="28" spans="1:16" x14ac:dyDescent="0.25">
      <c r="A28" s="61"/>
      <c r="B28" s="62"/>
      <c r="F28" s="74"/>
      <c r="G28" s="73"/>
      <c r="H28" s="68"/>
      <c r="J28" s="74"/>
      <c r="K28" s="73"/>
      <c r="L28" s="68"/>
      <c r="N28" s="74"/>
      <c r="O28" s="73"/>
      <c r="P28" s="68"/>
    </row>
    <row r="29" spans="1:16" x14ac:dyDescent="0.25">
      <c r="A29" s="61" t="s">
        <v>98</v>
      </c>
      <c r="B29" s="62"/>
      <c r="F29" s="63" t="s">
        <v>99</v>
      </c>
      <c r="G29" s="64">
        <v>82235648</v>
      </c>
      <c r="H29" s="65" t="s">
        <v>89</v>
      </c>
      <c r="J29" s="63" t="s">
        <v>99</v>
      </c>
      <c r="K29" s="64">
        <v>4305498984</v>
      </c>
      <c r="L29" s="65" t="s">
        <v>89</v>
      </c>
      <c r="N29" s="63" t="s">
        <v>99</v>
      </c>
      <c r="O29" s="64">
        <v>145040000</v>
      </c>
      <c r="P29" s="65" t="s">
        <v>89</v>
      </c>
    </row>
    <row r="30" spans="1:16" ht="15" customHeight="1" x14ac:dyDescent="0.25">
      <c r="A30" s="61" t="s">
        <v>100</v>
      </c>
      <c r="B30" s="62"/>
      <c r="F30" s="74"/>
      <c r="G30" s="73">
        <v>2017</v>
      </c>
      <c r="H30" s="247" t="s">
        <v>310</v>
      </c>
      <c r="J30" s="74"/>
      <c r="K30" s="73">
        <v>2012</v>
      </c>
      <c r="L30" s="247" t="s">
        <v>310</v>
      </c>
      <c r="N30" s="74"/>
      <c r="O30" s="73">
        <v>2012</v>
      </c>
      <c r="P30" s="247" t="s">
        <v>313</v>
      </c>
    </row>
    <row r="31" spans="1:16" x14ac:dyDescent="0.25">
      <c r="A31" s="66" t="s">
        <v>101</v>
      </c>
      <c r="B31" s="62"/>
      <c r="F31" s="114">
        <v>1</v>
      </c>
      <c r="G31" s="67">
        <v>1</v>
      </c>
      <c r="H31" s="247"/>
      <c r="J31" s="114">
        <v>1</v>
      </c>
      <c r="K31" s="67">
        <v>1</v>
      </c>
      <c r="L31" s="247"/>
      <c r="N31" s="114">
        <v>1</v>
      </c>
      <c r="O31" s="67">
        <v>0</v>
      </c>
      <c r="P31" s="247"/>
    </row>
    <row r="32" spans="1:16" x14ac:dyDescent="0.25">
      <c r="A32" s="66"/>
      <c r="B32" s="62"/>
      <c r="F32" s="74"/>
      <c r="G32" s="67"/>
      <c r="H32" s="247"/>
      <c r="J32" s="74"/>
      <c r="K32" s="67"/>
      <c r="L32" s="247"/>
      <c r="N32" s="74"/>
      <c r="O32" s="67"/>
      <c r="P32" s="247"/>
    </row>
    <row r="33" spans="1:16" x14ac:dyDescent="0.25">
      <c r="A33" s="66"/>
      <c r="B33" s="62"/>
      <c r="F33" s="74"/>
      <c r="G33" s="67"/>
      <c r="H33" s="247"/>
      <c r="J33" s="74"/>
      <c r="K33" s="67"/>
      <c r="L33" s="247"/>
      <c r="N33" s="74"/>
      <c r="O33" s="67"/>
      <c r="P33" s="247"/>
    </row>
    <row r="34" spans="1:16" x14ac:dyDescent="0.25">
      <c r="A34" s="66"/>
      <c r="B34" s="62"/>
      <c r="F34" s="74"/>
      <c r="G34" s="67"/>
      <c r="H34" s="247"/>
      <c r="J34" s="74"/>
      <c r="K34" s="67"/>
      <c r="L34" s="247"/>
      <c r="N34" s="74"/>
      <c r="O34" s="67"/>
      <c r="P34" s="247"/>
    </row>
    <row r="35" spans="1:16" x14ac:dyDescent="0.25">
      <c r="A35" s="66"/>
      <c r="B35" s="62"/>
      <c r="F35" s="74"/>
      <c r="G35" s="67"/>
      <c r="H35" s="247"/>
      <c r="J35" s="74"/>
      <c r="K35" s="67"/>
      <c r="L35" s="247"/>
      <c r="N35" s="74"/>
      <c r="O35" s="67"/>
      <c r="P35" s="247"/>
    </row>
    <row r="36" spans="1:16" x14ac:dyDescent="0.25">
      <c r="A36" s="61"/>
      <c r="B36" s="62"/>
      <c r="F36" s="74"/>
      <c r="G36" s="67"/>
      <c r="H36" s="247"/>
      <c r="J36" s="74"/>
      <c r="K36" s="67"/>
      <c r="L36" s="247"/>
      <c r="N36" s="74"/>
      <c r="O36" s="67"/>
      <c r="P36" s="247"/>
    </row>
    <row r="37" spans="1:16" x14ac:dyDescent="0.25">
      <c r="A37" s="69" t="s">
        <v>103</v>
      </c>
      <c r="B37" s="70"/>
      <c r="F37" s="71" t="s">
        <v>94</v>
      </c>
      <c r="G37" s="72">
        <f>+ROUND(G29*G31*$B$71/(LOOKUP(G30,$A$40:$A$71,$B$40:$B$71)),0)</f>
        <v>82235648</v>
      </c>
      <c r="H37" s="75">
        <f>+ROUND(G37/$B$71,2)</f>
        <v>111.47</v>
      </c>
      <c r="J37" s="71" t="s">
        <v>94</v>
      </c>
      <c r="K37" s="72">
        <f>+ROUND(K29*K31*$B$71/(LOOKUP(K30,$A$40:$A$71,$B$40:$B$71)),0)</f>
        <v>5604799354</v>
      </c>
      <c r="L37" s="75">
        <f>+ROUND(K37/$B$71,2)</f>
        <v>7597.49</v>
      </c>
      <c r="N37" s="71" t="s">
        <v>150</v>
      </c>
      <c r="O37" s="72">
        <f>+ROUND(O29*O31*$B$71/(LOOKUP(O30,$A$40:$A$71,$B$40:$B$71)),0)</f>
        <v>0</v>
      </c>
      <c r="P37" s="75">
        <f>+ROUND(O37/$B$71,2)</f>
        <v>0</v>
      </c>
    </row>
    <row r="40" spans="1:16" ht="15.75" x14ac:dyDescent="0.25">
      <c r="A40" s="79">
        <v>1986</v>
      </c>
      <c r="B40" s="80">
        <v>16811</v>
      </c>
    </row>
    <row r="41" spans="1:16" ht="15.75" x14ac:dyDescent="0.25">
      <c r="A41" s="79">
        <v>1987</v>
      </c>
      <c r="B41" s="80">
        <v>20510</v>
      </c>
    </row>
    <row r="42" spans="1:16" ht="15.75" x14ac:dyDescent="0.25">
      <c r="A42" s="79">
        <v>1988</v>
      </c>
      <c r="B42" s="80">
        <v>25637</v>
      </c>
    </row>
    <row r="43" spans="1:16" ht="15.75" x14ac:dyDescent="0.25">
      <c r="A43" s="79">
        <v>1989</v>
      </c>
      <c r="B43" s="80">
        <v>32560</v>
      </c>
    </row>
    <row r="44" spans="1:16" ht="15.75" x14ac:dyDescent="0.25">
      <c r="A44" s="79">
        <v>1990</v>
      </c>
      <c r="B44" s="80">
        <v>41025</v>
      </c>
    </row>
    <row r="45" spans="1:16" ht="15.75" x14ac:dyDescent="0.25">
      <c r="A45" s="79">
        <v>1991</v>
      </c>
      <c r="B45" s="80">
        <v>51716</v>
      </c>
    </row>
    <row r="46" spans="1:16" ht="15.75" x14ac:dyDescent="0.25">
      <c r="A46" s="79">
        <v>1992</v>
      </c>
      <c r="B46" s="80">
        <v>65190</v>
      </c>
    </row>
    <row r="47" spans="1:16" ht="15.75" x14ac:dyDescent="0.25">
      <c r="A47" s="79">
        <v>1993</v>
      </c>
      <c r="B47" s="80">
        <v>81510</v>
      </c>
    </row>
    <row r="48" spans="1:16" ht="15.75" x14ac:dyDescent="0.25">
      <c r="A48" s="79">
        <v>1994</v>
      </c>
      <c r="B48" s="80">
        <v>98700</v>
      </c>
    </row>
    <row r="49" spans="1:2" ht="15.75" x14ac:dyDescent="0.25">
      <c r="A49" s="79">
        <v>1995</v>
      </c>
      <c r="B49" s="80">
        <v>118934</v>
      </c>
    </row>
    <row r="50" spans="1:2" ht="15.75" x14ac:dyDescent="0.25">
      <c r="A50" s="79">
        <v>1996</v>
      </c>
      <c r="B50" s="80">
        <v>142125</v>
      </c>
    </row>
    <row r="51" spans="1:2" ht="15.75" x14ac:dyDescent="0.25">
      <c r="A51" s="79">
        <v>1997</v>
      </c>
      <c r="B51" s="81">
        <v>172005</v>
      </c>
    </row>
    <row r="52" spans="1:2" ht="15.75" x14ac:dyDescent="0.25">
      <c r="A52" s="79">
        <v>1998</v>
      </c>
      <c r="B52" s="81">
        <v>203826</v>
      </c>
    </row>
    <row r="53" spans="1:2" ht="15.75" x14ac:dyDescent="0.25">
      <c r="A53" s="79">
        <v>1999</v>
      </c>
      <c r="B53" s="80">
        <v>236460</v>
      </c>
    </row>
    <row r="54" spans="1:2" ht="15.75" x14ac:dyDescent="0.25">
      <c r="A54" s="79">
        <v>2000</v>
      </c>
      <c r="B54" s="82">
        <v>260100</v>
      </c>
    </row>
    <row r="55" spans="1:2" ht="15.75" x14ac:dyDescent="0.25">
      <c r="A55" s="79">
        <v>2001</v>
      </c>
      <c r="B55" s="82">
        <v>286000</v>
      </c>
    </row>
    <row r="56" spans="1:2" ht="15.75" x14ac:dyDescent="0.25">
      <c r="A56" s="79">
        <v>2002</v>
      </c>
      <c r="B56" s="82">
        <v>309000</v>
      </c>
    </row>
    <row r="57" spans="1:2" ht="15.75" x14ac:dyDescent="0.25">
      <c r="A57" s="79">
        <v>2003</v>
      </c>
      <c r="B57" s="82">
        <v>332000</v>
      </c>
    </row>
    <row r="58" spans="1:2" ht="15.75" x14ac:dyDescent="0.25">
      <c r="A58" s="79">
        <v>2004</v>
      </c>
      <c r="B58" s="82">
        <v>358000</v>
      </c>
    </row>
    <row r="59" spans="1:2" ht="15.75" x14ac:dyDescent="0.25">
      <c r="A59" s="79">
        <v>2005</v>
      </c>
      <c r="B59" s="82">
        <v>381500</v>
      </c>
    </row>
    <row r="60" spans="1:2" ht="15.75" x14ac:dyDescent="0.25">
      <c r="A60" s="79">
        <v>2006</v>
      </c>
      <c r="B60" s="82">
        <v>408000</v>
      </c>
    </row>
    <row r="61" spans="1:2" ht="15.75" x14ac:dyDescent="0.25">
      <c r="A61" s="79">
        <v>2007</v>
      </c>
      <c r="B61" s="82">
        <v>433700</v>
      </c>
    </row>
    <row r="62" spans="1:2" ht="15.75" x14ac:dyDescent="0.25">
      <c r="A62" s="79">
        <v>2008</v>
      </c>
      <c r="B62" s="82">
        <v>461500</v>
      </c>
    </row>
    <row r="63" spans="1:2" ht="15.75" x14ac:dyDescent="0.25">
      <c r="A63" s="79">
        <v>2009</v>
      </c>
      <c r="B63" s="82">
        <v>496900</v>
      </c>
    </row>
    <row r="64" spans="1:2" ht="15.75" x14ac:dyDescent="0.25">
      <c r="A64" s="79">
        <v>2010</v>
      </c>
      <c r="B64" s="82">
        <v>515000</v>
      </c>
    </row>
    <row r="65" spans="1:2" ht="15.75" x14ac:dyDescent="0.25">
      <c r="A65" s="79">
        <v>2011</v>
      </c>
      <c r="B65" s="82">
        <v>535600</v>
      </c>
    </row>
    <row r="66" spans="1:2" ht="15.75" x14ac:dyDescent="0.25">
      <c r="A66" s="79">
        <v>2012</v>
      </c>
      <c r="B66" s="82">
        <v>566700</v>
      </c>
    </row>
    <row r="67" spans="1:2" ht="15.75" x14ac:dyDescent="0.25">
      <c r="A67" s="79">
        <v>2013</v>
      </c>
      <c r="B67" s="82">
        <v>589500</v>
      </c>
    </row>
    <row r="68" spans="1:2" ht="15.75" x14ac:dyDescent="0.25">
      <c r="A68" s="79">
        <v>2014</v>
      </c>
      <c r="B68" s="82">
        <v>616000</v>
      </c>
    </row>
    <row r="69" spans="1:2" ht="15.75" x14ac:dyDescent="0.25">
      <c r="A69" s="79">
        <v>2015</v>
      </c>
      <c r="B69" s="82">
        <v>644350</v>
      </c>
    </row>
    <row r="70" spans="1:2" ht="15.75" x14ac:dyDescent="0.25">
      <c r="A70" s="79">
        <v>2016</v>
      </c>
      <c r="B70" s="82">
        <v>689454</v>
      </c>
    </row>
    <row r="71" spans="1:2" ht="15.75" x14ac:dyDescent="0.25">
      <c r="A71" s="79">
        <v>2017</v>
      </c>
      <c r="B71" s="83">
        <v>737717</v>
      </c>
    </row>
  </sheetData>
  <mergeCells count="13">
    <mergeCell ref="P18:P24"/>
    <mergeCell ref="P30:P36"/>
    <mergeCell ref="H30:H36"/>
    <mergeCell ref="L30:L36"/>
    <mergeCell ref="A2:B3"/>
    <mergeCell ref="A6:B6"/>
    <mergeCell ref="A13:B13"/>
    <mergeCell ref="L18:L24"/>
    <mergeCell ref="H18:H24"/>
    <mergeCell ref="A8:B9"/>
    <mergeCell ref="D8:D9"/>
    <mergeCell ref="A10:B11"/>
    <mergeCell ref="D10:D11"/>
  </mergeCells>
  <conditionalFormatting sqref="H6:H7 H10:H11">
    <cfRule type="cellIs" dxfId="43" priority="263" operator="equal">
      <formula>"NO CUMPLE"</formula>
    </cfRule>
  </conditionalFormatting>
  <conditionalFormatting sqref="L6:L7">
    <cfRule type="cellIs" dxfId="42" priority="258" operator="equal">
      <formula>"NO CUMPLE"</formula>
    </cfRule>
  </conditionalFormatting>
  <conditionalFormatting sqref="H8:H9">
    <cfRule type="cellIs" dxfId="41" priority="246" operator="equal">
      <formula>"NO CUMPLE"</formula>
    </cfRule>
  </conditionalFormatting>
  <conditionalFormatting sqref="L10:L11">
    <cfRule type="cellIs" dxfId="40" priority="245" operator="equal">
      <formula>"NO CUMPLE"</formula>
    </cfRule>
  </conditionalFormatting>
  <conditionalFormatting sqref="L8:L9">
    <cfRule type="cellIs" dxfId="39" priority="244" operator="equal">
      <formula>"NO CUMPLE"</formula>
    </cfRule>
  </conditionalFormatting>
  <conditionalFormatting sqref="G13">
    <cfRule type="cellIs" dxfId="38" priority="234" operator="equal">
      <formula>"NO CUMPLE"</formula>
    </cfRule>
    <cfRule type="cellIs" dxfId="37" priority="235" operator="equal">
      <formula>"CUMPLE"</formula>
    </cfRule>
  </conditionalFormatting>
  <conditionalFormatting sqref="K13">
    <cfRule type="cellIs" dxfId="36" priority="223" operator="equal">
      <formula>"NO CUMPLE"</formula>
    </cfRule>
    <cfRule type="cellIs" dxfId="35" priority="224" operator="equal">
      <formula>"CUMPLE"</formula>
    </cfRule>
  </conditionalFormatting>
  <conditionalFormatting sqref="P6:P7">
    <cfRule type="cellIs" dxfId="34" priority="15" operator="equal">
      <formula>"NO CUMPLE"</formula>
    </cfRule>
  </conditionalFormatting>
  <conditionalFormatting sqref="P10:P11">
    <cfRule type="cellIs" dxfId="33" priority="14" operator="equal">
      <formula>"NO CUMPLE"</formula>
    </cfRule>
  </conditionalFormatting>
  <conditionalFormatting sqref="P8:P9">
    <cfRule type="cellIs" dxfId="32" priority="13" operator="equal">
      <formula>"NO CUMPLE"</formula>
    </cfRule>
  </conditionalFormatting>
  <conditionalFormatting sqref="O13">
    <cfRule type="cellIs" dxfId="31" priority="11" operator="equal">
      <formula>"NO CUMPLE"</formula>
    </cfRule>
    <cfRule type="cellIs" dxfId="30" priority="1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57" t="s">
        <v>85</v>
      </c>
      <c r="B1" s="257"/>
      <c r="C1" s="257"/>
      <c r="D1" s="257"/>
      <c r="E1" s="257"/>
      <c r="F1" s="257"/>
    </row>
    <row r="2" spans="1:21" x14ac:dyDescent="0.25">
      <c r="A2" s="257" t="s">
        <v>136</v>
      </c>
      <c r="B2" s="257"/>
      <c r="C2" s="257"/>
      <c r="D2" s="257"/>
      <c r="E2" s="257"/>
      <c r="F2" s="257"/>
    </row>
    <row r="3" spans="1:21" ht="18" customHeight="1" x14ac:dyDescent="0.25">
      <c r="A3" s="267" t="s">
        <v>137</v>
      </c>
      <c r="B3" s="267"/>
      <c r="C3" s="267"/>
      <c r="D3" s="267"/>
      <c r="E3" s="267"/>
      <c r="F3" s="267"/>
      <c r="G3" s="258" t="s">
        <v>134</v>
      </c>
      <c r="H3" s="259"/>
      <c r="I3" s="260"/>
      <c r="J3" s="258" t="s">
        <v>149</v>
      </c>
      <c r="K3" s="259"/>
      <c r="L3" s="260"/>
      <c r="M3" s="258" t="s">
        <v>151</v>
      </c>
      <c r="N3" s="259"/>
      <c r="O3" s="260"/>
      <c r="P3" s="258" t="s">
        <v>152</v>
      </c>
      <c r="Q3" s="259"/>
      <c r="R3" s="260"/>
      <c r="S3" s="258" t="s">
        <v>153</v>
      </c>
      <c r="T3" s="259"/>
      <c r="U3" s="260"/>
    </row>
    <row r="4" spans="1:21" ht="59.25" customHeight="1" x14ac:dyDescent="0.25">
      <c r="A4" s="267"/>
      <c r="B4" s="267"/>
      <c r="C4" s="267"/>
      <c r="D4" s="267"/>
      <c r="E4" s="267"/>
      <c r="F4" s="267"/>
      <c r="G4" s="261"/>
      <c r="H4" s="262"/>
      <c r="I4" s="263"/>
      <c r="J4" s="261"/>
      <c r="K4" s="262"/>
      <c r="L4" s="263"/>
      <c r="M4" s="261"/>
      <c r="N4" s="262"/>
      <c r="O4" s="263"/>
      <c r="P4" s="261"/>
      <c r="Q4" s="262"/>
      <c r="R4" s="263"/>
      <c r="S4" s="261"/>
      <c r="T4" s="262"/>
      <c r="U4" s="263"/>
    </row>
    <row r="5" spans="1:21" x14ac:dyDescent="0.25">
      <c r="A5" s="267"/>
      <c r="B5" s="267"/>
      <c r="C5" s="267"/>
      <c r="D5" s="267"/>
      <c r="E5" s="267"/>
      <c r="F5" s="267"/>
      <c r="G5" s="257">
        <v>1</v>
      </c>
      <c r="H5" s="257"/>
      <c r="I5" s="257"/>
      <c r="J5" s="257">
        <v>2</v>
      </c>
      <c r="K5" s="257"/>
      <c r="L5" s="257"/>
      <c r="M5" s="257">
        <v>3</v>
      </c>
      <c r="N5" s="257"/>
      <c r="O5" s="257"/>
      <c r="P5" s="257">
        <v>4</v>
      </c>
      <c r="Q5" s="257"/>
      <c r="R5" s="257"/>
      <c r="S5" s="257">
        <v>5</v>
      </c>
      <c r="T5" s="257"/>
      <c r="U5" s="257"/>
    </row>
    <row r="6" spans="1:21" ht="15" customHeight="1" x14ac:dyDescent="0.25">
      <c r="A6" s="264" t="s">
        <v>138</v>
      </c>
      <c r="B6" s="264"/>
      <c r="C6" s="264"/>
      <c r="D6" s="264"/>
      <c r="E6" s="264"/>
      <c r="F6" s="264"/>
      <c r="G6" s="265" t="s">
        <v>64</v>
      </c>
      <c r="H6" s="265" t="s">
        <v>65</v>
      </c>
      <c r="I6" s="152" t="s">
        <v>139</v>
      </c>
      <c r="J6" s="265" t="s">
        <v>64</v>
      </c>
      <c r="K6" s="265" t="s">
        <v>65</v>
      </c>
      <c r="L6" s="152" t="s">
        <v>139</v>
      </c>
      <c r="M6" s="265" t="s">
        <v>64</v>
      </c>
      <c r="N6" s="265" t="s">
        <v>65</v>
      </c>
      <c r="O6" s="152" t="s">
        <v>139</v>
      </c>
      <c r="P6" s="265" t="s">
        <v>64</v>
      </c>
      <c r="Q6" s="265" t="s">
        <v>65</v>
      </c>
      <c r="R6" s="152" t="s">
        <v>139</v>
      </c>
      <c r="S6" s="265" t="s">
        <v>64</v>
      </c>
      <c r="T6" s="265" t="s">
        <v>65</v>
      </c>
      <c r="U6" s="152" t="s">
        <v>139</v>
      </c>
    </row>
    <row r="7" spans="1:21" x14ac:dyDescent="0.25">
      <c r="A7" s="153" t="s">
        <v>0</v>
      </c>
      <c r="B7" s="153" t="s">
        <v>66</v>
      </c>
      <c r="C7" s="153" t="s">
        <v>4</v>
      </c>
      <c r="D7" s="153" t="s">
        <v>1</v>
      </c>
      <c r="E7" s="153" t="s">
        <v>64</v>
      </c>
      <c r="F7" s="153" t="s">
        <v>65</v>
      </c>
      <c r="G7" s="266"/>
      <c r="H7" s="266"/>
      <c r="I7" s="154" t="s">
        <v>140</v>
      </c>
      <c r="J7" s="266"/>
      <c r="K7" s="266"/>
      <c r="L7" s="154" t="s">
        <v>140</v>
      </c>
      <c r="M7" s="266"/>
      <c r="N7" s="266"/>
      <c r="O7" s="154" t="s">
        <v>140</v>
      </c>
      <c r="P7" s="266"/>
      <c r="Q7" s="266"/>
      <c r="R7" s="154" t="s">
        <v>140</v>
      </c>
      <c r="S7" s="266"/>
      <c r="T7" s="266"/>
      <c r="U7" s="154" t="s">
        <v>140</v>
      </c>
    </row>
    <row r="8" spans="1:21" s="185" customFormat="1" x14ac:dyDescent="0.25">
      <c r="A8" s="153">
        <v>1</v>
      </c>
      <c r="B8" s="155" t="s">
        <v>154</v>
      </c>
      <c r="C8" s="153"/>
      <c r="D8" s="153"/>
      <c r="E8" s="153"/>
      <c r="F8" s="153"/>
      <c r="G8" s="153"/>
      <c r="H8" s="153"/>
      <c r="I8" s="153"/>
      <c r="J8" s="153"/>
      <c r="K8" s="153"/>
      <c r="L8" s="153"/>
      <c r="M8" s="153"/>
      <c r="N8" s="153"/>
      <c r="O8" s="153"/>
      <c r="P8" s="153"/>
      <c r="Q8" s="153"/>
      <c r="R8" s="153"/>
      <c r="S8" s="153"/>
      <c r="T8" s="153"/>
      <c r="U8" s="153"/>
    </row>
    <row r="9" spans="1:21" ht="51" x14ac:dyDescent="0.25">
      <c r="A9" s="156" t="s">
        <v>155</v>
      </c>
      <c r="B9" s="157" t="s">
        <v>156</v>
      </c>
      <c r="C9" s="156" t="s">
        <v>157</v>
      </c>
      <c r="D9" s="158">
        <v>21.080000000000002</v>
      </c>
      <c r="E9" s="159">
        <v>195789</v>
      </c>
      <c r="F9" s="160">
        <f>ROUND(D9*E9,0)</f>
        <v>4127232</v>
      </c>
      <c r="G9" s="159">
        <v>194027</v>
      </c>
      <c r="H9" s="160">
        <f>ROUND($D9*G9,0)</f>
        <v>4090089</v>
      </c>
      <c r="I9" s="161" t="str">
        <f>+IF(G9&lt;=$E9,"OK","NO OK")</f>
        <v>OK</v>
      </c>
      <c r="J9" s="159">
        <v>192260</v>
      </c>
      <c r="K9" s="160">
        <f t="shared" ref="K9:K58" si="0">ROUND($D9*J9,0)</f>
        <v>4052841</v>
      </c>
      <c r="L9" s="161" t="str">
        <f>+IF(J9&lt;=$E9,"OK","NO OK")</f>
        <v>OK</v>
      </c>
      <c r="M9" s="159">
        <v>194646</v>
      </c>
      <c r="N9" s="160">
        <f t="shared" ref="N9:N58" si="1">ROUND($D9*M9,0)</f>
        <v>4103138</v>
      </c>
      <c r="O9" s="161" t="str">
        <f>+IF(M9&lt;=$E9,"OK","NO OK")</f>
        <v>OK</v>
      </c>
      <c r="P9" s="159"/>
      <c r="Q9" s="160">
        <f t="shared" ref="Q9:Q58" si="2">ROUND($D9*P9,0)</f>
        <v>0</v>
      </c>
      <c r="R9" s="161" t="str">
        <f>+IF(P9&lt;=$E9,"OK","NO OK")</f>
        <v>OK</v>
      </c>
      <c r="S9" s="159">
        <v>195789</v>
      </c>
      <c r="T9" s="160">
        <f t="shared" ref="T9:T58" si="3">ROUND($D9*S9,0)</f>
        <v>4127232</v>
      </c>
      <c r="U9" s="161" t="str">
        <f>+IF(S9&lt;=$E9,"OK","NO OK")</f>
        <v>OK</v>
      </c>
    </row>
    <row r="10" spans="1:21" ht="25.5" x14ac:dyDescent="0.25">
      <c r="A10" s="156" t="s">
        <v>158</v>
      </c>
      <c r="B10" s="157" t="s">
        <v>159</v>
      </c>
      <c r="C10" s="156" t="s">
        <v>56</v>
      </c>
      <c r="D10" s="158">
        <v>75.400000000000006</v>
      </c>
      <c r="E10" s="159">
        <v>55944</v>
      </c>
      <c r="F10" s="160">
        <f t="shared" ref="F10:F75" si="4">ROUND(D10*E10,0)</f>
        <v>4218178</v>
      </c>
      <c r="G10" s="159">
        <v>55441</v>
      </c>
      <c r="H10" s="160">
        <f t="shared" ref="H10:H60" si="5">ROUND($D10*G10,0)</f>
        <v>4180251</v>
      </c>
      <c r="I10" s="161" t="str">
        <f t="shared" ref="I10:I60" si="6">+IF(G10&lt;=$E10,"OK","NO OK")</f>
        <v>OK</v>
      </c>
      <c r="J10" s="159">
        <v>54940</v>
      </c>
      <c r="K10" s="160">
        <f t="shared" si="0"/>
        <v>4142476</v>
      </c>
      <c r="L10" s="161" t="str">
        <f>+IF(J10&lt;=$E10,"OK","NO OK")</f>
        <v>OK</v>
      </c>
      <c r="M10" s="159">
        <v>55617</v>
      </c>
      <c r="N10" s="160">
        <f t="shared" si="1"/>
        <v>4193522</v>
      </c>
      <c r="O10" s="161" t="str">
        <f t="shared" ref="O10:O58" si="7">+IF(M10&lt;=$E10,"OK","NO OK")</f>
        <v>OK</v>
      </c>
      <c r="P10" s="159"/>
      <c r="Q10" s="160">
        <f t="shared" si="2"/>
        <v>0</v>
      </c>
      <c r="R10" s="161" t="str">
        <f t="shared" ref="R10:R58" si="8">+IF(P10&lt;=$E10,"OK","NO OK")</f>
        <v>OK</v>
      </c>
      <c r="S10" s="159">
        <v>55944</v>
      </c>
      <c r="T10" s="160">
        <f t="shared" si="3"/>
        <v>4218178</v>
      </c>
      <c r="U10" s="161" t="str">
        <f t="shared" ref="U10:U58" si="9">+IF(S10&lt;=$E10,"OK","NO OK")</f>
        <v>OK</v>
      </c>
    </row>
    <row r="11" spans="1:21" ht="15" x14ac:dyDescent="0.25">
      <c r="A11" s="156" t="s">
        <v>160</v>
      </c>
      <c r="B11" s="157" t="s">
        <v>161</v>
      </c>
      <c r="C11" s="156" t="s">
        <v>157</v>
      </c>
      <c r="D11" s="158">
        <v>117.65</v>
      </c>
      <c r="E11" s="159">
        <v>11958</v>
      </c>
      <c r="F11" s="160">
        <f t="shared" si="4"/>
        <v>1406859</v>
      </c>
      <c r="G11" s="159">
        <v>11850</v>
      </c>
      <c r="H11" s="160">
        <f t="shared" si="5"/>
        <v>1394153</v>
      </c>
      <c r="I11" s="161" t="str">
        <f t="shared" si="6"/>
        <v>OK</v>
      </c>
      <c r="J11" s="159">
        <v>11740</v>
      </c>
      <c r="K11" s="160">
        <f t="shared" si="0"/>
        <v>1381211</v>
      </c>
      <c r="L11" s="161" t="str">
        <f t="shared" ref="L11:L58" si="10">+IF(J11&lt;=$E11,"OK","NO OK")</f>
        <v>OK</v>
      </c>
      <c r="M11" s="159">
        <v>11888</v>
      </c>
      <c r="N11" s="160">
        <f t="shared" si="1"/>
        <v>1398623</v>
      </c>
      <c r="O11" s="161" t="str">
        <f t="shared" si="7"/>
        <v>OK</v>
      </c>
      <c r="P11" s="159"/>
      <c r="Q11" s="160">
        <f t="shared" si="2"/>
        <v>0</v>
      </c>
      <c r="R11" s="161" t="str">
        <f t="shared" si="8"/>
        <v>OK</v>
      </c>
      <c r="S11" s="159">
        <v>11958</v>
      </c>
      <c r="T11" s="160">
        <f t="shared" si="3"/>
        <v>1406859</v>
      </c>
      <c r="U11" s="161" t="str">
        <f t="shared" si="9"/>
        <v>OK</v>
      </c>
    </row>
    <row r="12" spans="1:21" ht="25.5" x14ac:dyDescent="0.25">
      <c r="A12" s="156" t="s">
        <v>162</v>
      </c>
      <c r="B12" s="157" t="s">
        <v>163</v>
      </c>
      <c r="C12" s="156" t="s">
        <v>56</v>
      </c>
      <c r="D12" s="158">
        <v>191.42</v>
      </c>
      <c r="E12" s="159">
        <v>73760</v>
      </c>
      <c r="F12" s="160">
        <f t="shared" si="4"/>
        <v>14119139</v>
      </c>
      <c r="G12" s="159">
        <v>73096</v>
      </c>
      <c r="H12" s="160">
        <f t="shared" si="5"/>
        <v>13992036</v>
      </c>
      <c r="I12" s="161" t="str">
        <f t="shared" si="6"/>
        <v>OK</v>
      </c>
      <c r="J12" s="159">
        <v>72430</v>
      </c>
      <c r="K12" s="160">
        <f t="shared" si="0"/>
        <v>13864551</v>
      </c>
      <c r="L12" s="161" t="str">
        <f t="shared" si="10"/>
        <v>OK</v>
      </c>
      <c r="M12" s="159">
        <v>73329</v>
      </c>
      <c r="N12" s="160">
        <f t="shared" si="1"/>
        <v>14036637</v>
      </c>
      <c r="O12" s="161" t="str">
        <f t="shared" si="7"/>
        <v>OK</v>
      </c>
      <c r="P12" s="159"/>
      <c r="Q12" s="160">
        <f t="shared" si="2"/>
        <v>0</v>
      </c>
      <c r="R12" s="161" t="str">
        <f t="shared" si="8"/>
        <v>OK</v>
      </c>
      <c r="S12" s="159">
        <v>73760</v>
      </c>
      <c r="T12" s="160">
        <f t="shared" si="3"/>
        <v>14119139</v>
      </c>
      <c r="U12" s="161" t="str">
        <f t="shared" si="9"/>
        <v>OK</v>
      </c>
    </row>
    <row r="13" spans="1:21" ht="25.5" x14ac:dyDescent="0.25">
      <c r="A13" s="156" t="s">
        <v>164</v>
      </c>
      <c r="B13" s="157" t="s">
        <v>165</v>
      </c>
      <c r="C13" s="156" t="s">
        <v>56</v>
      </c>
      <c r="D13" s="158">
        <v>158.24</v>
      </c>
      <c r="E13" s="159">
        <v>79333</v>
      </c>
      <c r="F13" s="160">
        <f t="shared" si="4"/>
        <v>12553654</v>
      </c>
      <c r="G13" s="159">
        <v>78619</v>
      </c>
      <c r="H13" s="160">
        <f t="shared" si="5"/>
        <v>12440671</v>
      </c>
      <c r="I13" s="161" t="str">
        <f t="shared" si="6"/>
        <v>OK</v>
      </c>
      <c r="J13" s="159">
        <v>77910</v>
      </c>
      <c r="K13" s="160">
        <f t="shared" si="0"/>
        <v>12328478</v>
      </c>
      <c r="L13" s="161" t="str">
        <f t="shared" si="10"/>
        <v>OK</v>
      </c>
      <c r="M13" s="159">
        <v>78870</v>
      </c>
      <c r="N13" s="160">
        <f t="shared" si="1"/>
        <v>12480389</v>
      </c>
      <c r="O13" s="161" t="str">
        <f t="shared" si="7"/>
        <v>OK</v>
      </c>
      <c r="P13" s="159"/>
      <c r="Q13" s="160">
        <f t="shared" si="2"/>
        <v>0</v>
      </c>
      <c r="R13" s="161" t="str">
        <f t="shared" si="8"/>
        <v>OK</v>
      </c>
      <c r="S13" s="159">
        <v>79333</v>
      </c>
      <c r="T13" s="160">
        <f t="shared" si="3"/>
        <v>12553654</v>
      </c>
      <c r="U13" s="161" t="str">
        <f t="shared" si="9"/>
        <v>OK</v>
      </c>
    </row>
    <row r="14" spans="1:21" ht="15" x14ac:dyDescent="0.25">
      <c r="A14" s="156" t="s">
        <v>166</v>
      </c>
      <c r="B14" s="157" t="s">
        <v>167</v>
      </c>
      <c r="C14" s="156" t="s">
        <v>56</v>
      </c>
      <c r="D14" s="158">
        <v>158.24</v>
      </c>
      <c r="E14" s="159">
        <v>42009</v>
      </c>
      <c r="F14" s="160">
        <f t="shared" si="4"/>
        <v>6647504</v>
      </c>
      <c r="G14" s="159">
        <v>41631</v>
      </c>
      <c r="H14" s="160">
        <f t="shared" si="5"/>
        <v>6587689</v>
      </c>
      <c r="I14" s="161" t="str">
        <f t="shared" si="6"/>
        <v>OK</v>
      </c>
      <c r="J14" s="159">
        <v>41250</v>
      </c>
      <c r="K14" s="160">
        <f t="shared" si="0"/>
        <v>6527400</v>
      </c>
      <c r="L14" s="161" t="str">
        <f t="shared" si="10"/>
        <v>OK</v>
      </c>
      <c r="M14" s="159">
        <v>41764</v>
      </c>
      <c r="N14" s="160">
        <f t="shared" si="1"/>
        <v>6608735</v>
      </c>
      <c r="O14" s="161" t="str">
        <f t="shared" si="7"/>
        <v>OK</v>
      </c>
      <c r="P14" s="159"/>
      <c r="Q14" s="160">
        <f t="shared" si="2"/>
        <v>0</v>
      </c>
      <c r="R14" s="161" t="str">
        <f t="shared" si="8"/>
        <v>OK</v>
      </c>
      <c r="S14" s="159">
        <v>42000</v>
      </c>
      <c r="T14" s="160">
        <f t="shared" si="3"/>
        <v>6646080</v>
      </c>
      <c r="U14" s="161" t="str">
        <f t="shared" si="9"/>
        <v>OK</v>
      </c>
    </row>
    <row r="15" spans="1:21" ht="38.25" x14ac:dyDescent="0.25">
      <c r="A15" s="156" t="s">
        <v>168</v>
      </c>
      <c r="B15" s="157" t="s">
        <v>169</v>
      </c>
      <c r="C15" s="156" t="s">
        <v>56</v>
      </c>
      <c r="D15" s="158">
        <v>106.99999999999999</v>
      </c>
      <c r="E15" s="159">
        <v>56501</v>
      </c>
      <c r="F15" s="160">
        <f t="shared" si="4"/>
        <v>6045607</v>
      </c>
      <c r="G15" s="159">
        <v>55992</v>
      </c>
      <c r="H15" s="160">
        <f t="shared" si="5"/>
        <v>5991144</v>
      </c>
      <c r="I15" s="161" t="str">
        <f t="shared" si="6"/>
        <v>OK</v>
      </c>
      <c r="J15" s="159">
        <v>55480</v>
      </c>
      <c r="K15" s="160">
        <f t="shared" si="0"/>
        <v>5936360</v>
      </c>
      <c r="L15" s="161" t="str">
        <f t="shared" si="10"/>
        <v>OK</v>
      </c>
      <c r="M15" s="159">
        <v>56171</v>
      </c>
      <c r="N15" s="160">
        <f t="shared" si="1"/>
        <v>6010297</v>
      </c>
      <c r="O15" s="161" t="str">
        <f t="shared" si="7"/>
        <v>OK</v>
      </c>
      <c r="P15" s="159"/>
      <c r="Q15" s="160">
        <f t="shared" si="2"/>
        <v>0</v>
      </c>
      <c r="R15" s="161" t="str">
        <f t="shared" si="8"/>
        <v>OK</v>
      </c>
      <c r="S15" s="159">
        <v>56000</v>
      </c>
      <c r="T15" s="160">
        <f t="shared" si="3"/>
        <v>5992000</v>
      </c>
      <c r="U15" s="161" t="str">
        <f t="shared" si="9"/>
        <v>OK</v>
      </c>
    </row>
    <row r="16" spans="1:21" ht="15" x14ac:dyDescent="0.25">
      <c r="A16" s="156" t="s">
        <v>170</v>
      </c>
      <c r="B16" s="157" t="s">
        <v>171</v>
      </c>
      <c r="C16" s="156" t="s">
        <v>157</v>
      </c>
      <c r="D16" s="158">
        <v>120</v>
      </c>
      <c r="E16" s="159">
        <v>19329</v>
      </c>
      <c r="F16" s="160">
        <f t="shared" si="4"/>
        <v>2319480</v>
      </c>
      <c r="G16" s="159">
        <v>19155</v>
      </c>
      <c r="H16" s="160">
        <f t="shared" si="5"/>
        <v>2298600</v>
      </c>
      <c r="I16" s="161" t="str">
        <f t="shared" si="6"/>
        <v>OK</v>
      </c>
      <c r="J16" s="159">
        <v>18980</v>
      </c>
      <c r="K16" s="160">
        <f t="shared" si="0"/>
        <v>2277600</v>
      </c>
      <c r="L16" s="161" t="str">
        <f t="shared" si="10"/>
        <v>OK</v>
      </c>
      <c r="M16" s="159">
        <v>19216</v>
      </c>
      <c r="N16" s="160">
        <f t="shared" si="1"/>
        <v>2305920</v>
      </c>
      <c r="O16" s="161" t="str">
        <f t="shared" si="7"/>
        <v>OK</v>
      </c>
      <c r="P16" s="159"/>
      <c r="Q16" s="160">
        <f t="shared" si="2"/>
        <v>0</v>
      </c>
      <c r="R16" s="161" t="str">
        <f t="shared" si="8"/>
        <v>OK</v>
      </c>
      <c r="S16" s="159">
        <v>19329</v>
      </c>
      <c r="T16" s="160">
        <f t="shared" si="3"/>
        <v>2319480</v>
      </c>
      <c r="U16" s="161" t="str">
        <f t="shared" si="9"/>
        <v>OK</v>
      </c>
    </row>
    <row r="17" spans="1:21" ht="15" x14ac:dyDescent="0.25">
      <c r="A17" s="156" t="s">
        <v>172</v>
      </c>
      <c r="B17" s="157" t="s">
        <v>173</v>
      </c>
      <c r="C17" s="156" t="s">
        <v>56</v>
      </c>
      <c r="D17" s="158">
        <v>150</v>
      </c>
      <c r="E17" s="159">
        <v>23700</v>
      </c>
      <c r="F17" s="160">
        <f t="shared" si="4"/>
        <v>3555000</v>
      </c>
      <c r="G17" s="159">
        <v>23487</v>
      </c>
      <c r="H17" s="160">
        <f t="shared" si="5"/>
        <v>3523050</v>
      </c>
      <c r="I17" s="161" t="str">
        <f t="shared" si="6"/>
        <v>OK</v>
      </c>
      <c r="J17" s="159">
        <v>23270</v>
      </c>
      <c r="K17" s="160">
        <f t="shared" si="0"/>
        <v>3490500</v>
      </c>
      <c r="L17" s="161" t="str">
        <f t="shared" si="10"/>
        <v>OK</v>
      </c>
      <c r="M17" s="159">
        <v>23562</v>
      </c>
      <c r="N17" s="160">
        <f t="shared" si="1"/>
        <v>3534300</v>
      </c>
      <c r="O17" s="161" t="str">
        <f t="shared" si="7"/>
        <v>OK</v>
      </c>
      <c r="P17" s="159"/>
      <c r="Q17" s="160">
        <f t="shared" si="2"/>
        <v>0</v>
      </c>
      <c r="R17" s="161" t="str">
        <f t="shared" si="8"/>
        <v>OK</v>
      </c>
      <c r="S17" s="159">
        <v>23700</v>
      </c>
      <c r="T17" s="160">
        <f t="shared" si="3"/>
        <v>3555000</v>
      </c>
      <c r="U17" s="161" t="str">
        <f t="shared" si="9"/>
        <v>OK</v>
      </c>
    </row>
    <row r="18" spans="1:21" s="185" customFormat="1" ht="15" x14ac:dyDescent="0.25">
      <c r="A18" s="153">
        <v>2</v>
      </c>
      <c r="B18" s="181" t="s">
        <v>174</v>
      </c>
      <c r="C18" s="153"/>
      <c r="D18" s="182"/>
      <c r="E18" s="183"/>
      <c r="F18" s="163"/>
      <c r="G18" s="183"/>
      <c r="H18" s="163"/>
      <c r="I18" s="184"/>
      <c r="J18" s="183"/>
      <c r="K18" s="163"/>
      <c r="L18" s="184"/>
      <c r="M18" s="183"/>
      <c r="N18" s="163"/>
      <c r="O18" s="184"/>
      <c r="P18" s="183"/>
      <c r="Q18" s="163"/>
      <c r="R18" s="184"/>
      <c r="S18" s="183"/>
      <c r="T18" s="163"/>
      <c r="U18" s="184"/>
    </row>
    <row r="19" spans="1:21" ht="25.5" x14ac:dyDescent="0.25">
      <c r="A19" s="156">
        <v>2.0099999999999998</v>
      </c>
      <c r="B19" s="157" t="s">
        <v>175</v>
      </c>
      <c r="C19" s="156" t="s">
        <v>4</v>
      </c>
      <c r="D19" s="158">
        <v>4</v>
      </c>
      <c r="E19" s="159">
        <v>435700</v>
      </c>
      <c r="F19" s="160">
        <f t="shared" si="4"/>
        <v>1742800</v>
      </c>
      <c r="G19" s="159">
        <v>431779</v>
      </c>
      <c r="H19" s="160">
        <f t="shared" si="5"/>
        <v>1727116</v>
      </c>
      <c r="I19" s="161" t="str">
        <f t="shared" si="6"/>
        <v>OK</v>
      </c>
      <c r="J19" s="159">
        <v>427860</v>
      </c>
      <c r="K19" s="160">
        <f t="shared" si="0"/>
        <v>1711440</v>
      </c>
      <c r="L19" s="161" t="str">
        <f t="shared" si="10"/>
        <v>OK</v>
      </c>
      <c r="M19" s="159">
        <v>433156</v>
      </c>
      <c r="N19" s="160">
        <f t="shared" si="1"/>
        <v>1732624</v>
      </c>
      <c r="O19" s="161" t="str">
        <f t="shared" si="7"/>
        <v>OK</v>
      </c>
      <c r="P19" s="159"/>
      <c r="Q19" s="160">
        <f t="shared" si="2"/>
        <v>0</v>
      </c>
      <c r="R19" s="161" t="str">
        <f t="shared" si="8"/>
        <v>OK</v>
      </c>
      <c r="S19" s="159">
        <v>435700</v>
      </c>
      <c r="T19" s="160">
        <f t="shared" si="3"/>
        <v>1742800</v>
      </c>
      <c r="U19" s="161" t="str">
        <f t="shared" si="9"/>
        <v>OK</v>
      </c>
    </row>
    <row r="20" spans="1:21" ht="38.25" x14ac:dyDescent="0.25">
      <c r="A20" s="156">
        <v>2.02</v>
      </c>
      <c r="B20" s="157" t="s">
        <v>176</v>
      </c>
      <c r="C20" s="156" t="s">
        <v>4</v>
      </c>
      <c r="D20" s="158">
        <v>2</v>
      </c>
      <c r="E20" s="159">
        <v>385000.00000000006</v>
      </c>
      <c r="F20" s="160">
        <f t="shared" si="4"/>
        <v>770000</v>
      </c>
      <c r="G20" s="159">
        <v>381535</v>
      </c>
      <c r="H20" s="160">
        <f t="shared" si="5"/>
        <v>763070</v>
      </c>
      <c r="I20" s="161" t="str">
        <f t="shared" si="6"/>
        <v>OK</v>
      </c>
      <c r="J20" s="159">
        <v>378070</v>
      </c>
      <c r="K20" s="160">
        <f t="shared" si="0"/>
        <v>756140</v>
      </c>
      <c r="L20" s="161" t="str">
        <f t="shared" si="10"/>
        <v>OK</v>
      </c>
      <c r="M20" s="159">
        <v>382752</v>
      </c>
      <c r="N20" s="160">
        <f t="shared" si="1"/>
        <v>765504</v>
      </c>
      <c r="O20" s="161" t="str">
        <f t="shared" si="7"/>
        <v>OK</v>
      </c>
      <c r="P20" s="159"/>
      <c r="Q20" s="160">
        <f t="shared" si="2"/>
        <v>0</v>
      </c>
      <c r="R20" s="161" t="str">
        <f t="shared" si="8"/>
        <v>OK</v>
      </c>
      <c r="S20" s="159">
        <v>385000</v>
      </c>
      <c r="T20" s="160">
        <f t="shared" si="3"/>
        <v>770000</v>
      </c>
      <c r="U20" s="161" t="str">
        <f t="shared" si="9"/>
        <v>OK</v>
      </c>
    </row>
    <row r="21" spans="1:21" ht="15" x14ac:dyDescent="0.25">
      <c r="A21" s="156">
        <v>2.0299999999999998</v>
      </c>
      <c r="B21" s="157" t="s">
        <v>177</v>
      </c>
      <c r="C21" s="156" t="s">
        <v>4</v>
      </c>
      <c r="D21" s="158">
        <v>2</v>
      </c>
      <c r="E21" s="159">
        <v>288200</v>
      </c>
      <c r="F21" s="160">
        <f t="shared" si="4"/>
        <v>576400</v>
      </c>
      <c r="G21" s="159">
        <v>285606</v>
      </c>
      <c r="H21" s="160">
        <f t="shared" si="5"/>
        <v>571212</v>
      </c>
      <c r="I21" s="161" t="str">
        <f t="shared" si="6"/>
        <v>OK</v>
      </c>
      <c r="J21" s="159">
        <v>283010</v>
      </c>
      <c r="K21" s="160">
        <f t="shared" si="0"/>
        <v>566020</v>
      </c>
      <c r="L21" s="161" t="str">
        <f t="shared" si="10"/>
        <v>OK</v>
      </c>
      <c r="M21" s="159">
        <v>286517</v>
      </c>
      <c r="N21" s="160">
        <f t="shared" si="1"/>
        <v>573034</v>
      </c>
      <c r="O21" s="161" t="str">
        <f t="shared" si="7"/>
        <v>OK</v>
      </c>
      <c r="P21" s="159"/>
      <c r="Q21" s="160">
        <f t="shared" si="2"/>
        <v>0</v>
      </c>
      <c r="R21" s="161" t="str">
        <f t="shared" si="8"/>
        <v>OK</v>
      </c>
      <c r="S21" s="159">
        <v>288200</v>
      </c>
      <c r="T21" s="160">
        <f t="shared" si="3"/>
        <v>576400</v>
      </c>
      <c r="U21" s="161" t="str">
        <f t="shared" si="9"/>
        <v>OK</v>
      </c>
    </row>
    <row r="22" spans="1:21" ht="15" x14ac:dyDescent="0.25">
      <c r="A22" s="156">
        <v>2.04</v>
      </c>
      <c r="B22" s="157" t="s">
        <v>178</v>
      </c>
      <c r="C22" s="156" t="s">
        <v>4</v>
      </c>
      <c r="D22" s="158">
        <v>31</v>
      </c>
      <c r="E22" s="159">
        <v>11579</v>
      </c>
      <c r="F22" s="160">
        <f t="shared" si="4"/>
        <v>358949</v>
      </c>
      <c r="G22" s="159">
        <v>11475</v>
      </c>
      <c r="H22" s="160">
        <f t="shared" si="5"/>
        <v>355725</v>
      </c>
      <c r="I22" s="161" t="str">
        <f t="shared" si="6"/>
        <v>OK</v>
      </c>
      <c r="J22" s="159">
        <v>11370</v>
      </c>
      <c r="K22" s="160">
        <f t="shared" si="0"/>
        <v>352470</v>
      </c>
      <c r="L22" s="161" t="str">
        <f t="shared" si="10"/>
        <v>OK</v>
      </c>
      <c r="M22" s="159">
        <v>11511</v>
      </c>
      <c r="N22" s="160">
        <f t="shared" si="1"/>
        <v>356841</v>
      </c>
      <c r="O22" s="161" t="str">
        <f t="shared" si="7"/>
        <v>OK</v>
      </c>
      <c r="P22" s="159"/>
      <c r="Q22" s="160">
        <f t="shared" si="2"/>
        <v>0</v>
      </c>
      <c r="R22" s="161" t="str">
        <f t="shared" si="8"/>
        <v>OK</v>
      </c>
      <c r="S22" s="159">
        <v>11500</v>
      </c>
      <c r="T22" s="160">
        <f t="shared" si="3"/>
        <v>356500</v>
      </c>
      <c r="U22" s="161" t="str">
        <f t="shared" si="9"/>
        <v>OK</v>
      </c>
    </row>
    <row r="23" spans="1:21" ht="15" x14ac:dyDescent="0.25">
      <c r="A23" s="156">
        <v>2.0499999999999998</v>
      </c>
      <c r="B23" s="157" t="s">
        <v>179</v>
      </c>
      <c r="C23" s="156" t="s">
        <v>4</v>
      </c>
      <c r="D23" s="158">
        <v>2</v>
      </c>
      <c r="E23" s="159">
        <v>154949</v>
      </c>
      <c r="F23" s="160">
        <f t="shared" si="4"/>
        <v>309898</v>
      </c>
      <c r="G23" s="159">
        <v>153554</v>
      </c>
      <c r="H23" s="160">
        <f t="shared" si="5"/>
        <v>307108</v>
      </c>
      <c r="I23" s="161" t="str">
        <f t="shared" si="6"/>
        <v>OK</v>
      </c>
      <c r="J23" s="159">
        <v>152160</v>
      </c>
      <c r="K23" s="160">
        <f t="shared" si="0"/>
        <v>304320</v>
      </c>
      <c r="L23" s="161" t="str">
        <f t="shared" si="10"/>
        <v>OK</v>
      </c>
      <c r="M23" s="159">
        <v>154044</v>
      </c>
      <c r="N23" s="160">
        <f t="shared" si="1"/>
        <v>308088</v>
      </c>
      <c r="O23" s="161" t="str">
        <f t="shared" si="7"/>
        <v>OK</v>
      </c>
      <c r="P23" s="159"/>
      <c r="Q23" s="160">
        <f t="shared" si="2"/>
        <v>0</v>
      </c>
      <c r="R23" s="161" t="str">
        <f t="shared" si="8"/>
        <v>OK</v>
      </c>
      <c r="S23" s="159">
        <v>154949</v>
      </c>
      <c r="T23" s="160">
        <f t="shared" si="3"/>
        <v>309898</v>
      </c>
      <c r="U23" s="161" t="str">
        <f t="shared" si="9"/>
        <v>OK</v>
      </c>
    </row>
    <row r="24" spans="1:21" ht="15" x14ac:dyDescent="0.25">
      <c r="A24" s="156">
        <v>2.06</v>
      </c>
      <c r="B24" s="157" t="s">
        <v>180</v>
      </c>
      <c r="C24" s="156" t="s">
        <v>4</v>
      </c>
      <c r="D24" s="158">
        <v>12</v>
      </c>
      <c r="E24" s="159">
        <v>14879</v>
      </c>
      <c r="F24" s="160">
        <f t="shared" si="4"/>
        <v>178548</v>
      </c>
      <c r="G24" s="159">
        <v>14745</v>
      </c>
      <c r="H24" s="160">
        <f t="shared" si="5"/>
        <v>176940</v>
      </c>
      <c r="I24" s="161" t="str">
        <f t="shared" si="6"/>
        <v>OK</v>
      </c>
      <c r="J24" s="159">
        <v>14610</v>
      </c>
      <c r="K24" s="160">
        <f t="shared" si="0"/>
        <v>175320</v>
      </c>
      <c r="L24" s="161" t="str">
        <f t="shared" si="10"/>
        <v>OK</v>
      </c>
      <c r="M24" s="159">
        <v>14792</v>
      </c>
      <c r="N24" s="160">
        <f t="shared" si="1"/>
        <v>177504</v>
      </c>
      <c r="O24" s="161" t="str">
        <f t="shared" si="7"/>
        <v>OK</v>
      </c>
      <c r="P24" s="159"/>
      <c r="Q24" s="160">
        <f t="shared" si="2"/>
        <v>0</v>
      </c>
      <c r="R24" s="161" t="str">
        <f t="shared" si="8"/>
        <v>OK</v>
      </c>
      <c r="S24" s="159">
        <v>14879</v>
      </c>
      <c r="T24" s="160">
        <f t="shared" si="3"/>
        <v>178548</v>
      </c>
      <c r="U24" s="161" t="str">
        <f t="shared" si="9"/>
        <v>OK</v>
      </c>
    </row>
    <row r="25" spans="1:21" ht="15" x14ac:dyDescent="0.25">
      <c r="A25" s="156">
        <v>2.0699999999999998</v>
      </c>
      <c r="B25" s="157" t="s">
        <v>181</v>
      </c>
      <c r="C25" s="156" t="s">
        <v>4</v>
      </c>
      <c r="D25" s="158">
        <v>2</v>
      </c>
      <c r="E25" s="159">
        <v>91669</v>
      </c>
      <c r="F25" s="160">
        <f t="shared" si="4"/>
        <v>183338</v>
      </c>
      <c r="G25" s="159">
        <v>90844</v>
      </c>
      <c r="H25" s="160">
        <f t="shared" si="5"/>
        <v>181688</v>
      </c>
      <c r="I25" s="161" t="str">
        <f t="shared" si="6"/>
        <v>OK</v>
      </c>
      <c r="J25" s="159">
        <v>90020</v>
      </c>
      <c r="K25" s="160">
        <f t="shared" si="0"/>
        <v>180040</v>
      </c>
      <c r="L25" s="161" t="str">
        <f t="shared" si="10"/>
        <v>OK</v>
      </c>
      <c r="M25" s="159">
        <v>91134</v>
      </c>
      <c r="N25" s="160">
        <f t="shared" si="1"/>
        <v>182268</v>
      </c>
      <c r="O25" s="161" t="str">
        <f t="shared" si="7"/>
        <v>OK</v>
      </c>
      <c r="P25" s="159"/>
      <c r="Q25" s="160">
        <f t="shared" si="2"/>
        <v>0</v>
      </c>
      <c r="R25" s="161" t="str">
        <f t="shared" si="8"/>
        <v>OK</v>
      </c>
      <c r="S25" s="159">
        <v>91669</v>
      </c>
      <c r="T25" s="160">
        <f t="shared" si="3"/>
        <v>183338</v>
      </c>
      <c r="U25" s="161" t="str">
        <f t="shared" si="9"/>
        <v>OK</v>
      </c>
    </row>
    <row r="26" spans="1:21" ht="25.5" x14ac:dyDescent="0.25">
      <c r="A26" s="156">
        <v>2.08</v>
      </c>
      <c r="B26" s="157" t="s">
        <v>182</v>
      </c>
      <c r="C26" s="156" t="s">
        <v>4</v>
      </c>
      <c r="D26" s="158">
        <v>1</v>
      </c>
      <c r="E26" s="159">
        <v>196900.00000000003</v>
      </c>
      <c r="F26" s="160">
        <f t="shared" si="4"/>
        <v>196900</v>
      </c>
      <c r="G26" s="159">
        <v>195128</v>
      </c>
      <c r="H26" s="160">
        <f t="shared" si="5"/>
        <v>195128</v>
      </c>
      <c r="I26" s="161" t="str">
        <f t="shared" si="6"/>
        <v>OK</v>
      </c>
      <c r="J26" s="159">
        <v>193360</v>
      </c>
      <c r="K26" s="160">
        <f t="shared" si="0"/>
        <v>193360</v>
      </c>
      <c r="L26" s="161" t="str">
        <f t="shared" si="10"/>
        <v>OK</v>
      </c>
      <c r="M26" s="159">
        <v>195750</v>
      </c>
      <c r="N26" s="160">
        <f t="shared" si="1"/>
        <v>195750</v>
      </c>
      <c r="O26" s="161" t="str">
        <f t="shared" si="7"/>
        <v>OK</v>
      </c>
      <c r="P26" s="159"/>
      <c r="Q26" s="160">
        <f t="shared" si="2"/>
        <v>0</v>
      </c>
      <c r="R26" s="161" t="str">
        <f t="shared" si="8"/>
        <v>OK</v>
      </c>
      <c r="S26" s="159">
        <v>196900</v>
      </c>
      <c r="T26" s="160">
        <f t="shared" si="3"/>
        <v>196900</v>
      </c>
      <c r="U26" s="161" t="str">
        <f t="shared" si="9"/>
        <v>OK</v>
      </c>
    </row>
    <row r="27" spans="1:21" s="185" customFormat="1" ht="15" x14ac:dyDescent="0.25">
      <c r="A27" s="153">
        <v>3</v>
      </c>
      <c r="B27" s="181" t="s">
        <v>183</v>
      </c>
      <c r="C27" s="153"/>
      <c r="D27" s="182"/>
      <c r="E27" s="183"/>
      <c r="F27" s="163"/>
      <c r="G27" s="183"/>
      <c r="H27" s="163"/>
      <c r="I27" s="184"/>
      <c r="J27" s="183"/>
      <c r="K27" s="163"/>
      <c r="L27" s="184"/>
      <c r="M27" s="183"/>
      <c r="N27" s="163"/>
      <c r="O27" s="184"/>
      <c r="P27" s="183"/>
      <c r="Q27" s="163"/>
      <c r="R27" s="184"/>
      <c r="S27" s="183"/>
      <c r="T27" s="163"/>
      <c r="U27" s="184"/>
    </row>
    <row r="28" spans="1:21" ht="25.5" x14ac:dyDescent="0.25">
      <c r="A28" s="156" t="s">
        <v>184</v>
      </c>
      <c r="B28" s="157" t="s">
        <v>185</v>
      </c>
      <c r="C28" s="156" t="s">
        <v>56</v>
      </c>
      <c r="D28" s="158">
        <v>17.21</v>
      </c>
      <c r="E28" s="159">
        <v>306078</v>
      </c>
      <c r="F28" s="160">
        <f t="shared" si="4"/>
        <v>5267602</v>
      </c>
      <c r="G28" s="159">
        <v>303323</v>
      </c>
      <c r="H28" s="160">
        <f t="shared" si="5"/>
        <v>5220189</v>
      </c>
      <c r="I28" s="161" t="str">
        <f t="shared" si="6"/>
        <v>OK</v>
      </c>
      <c r="J28" s="159">
        <v>300570</v>
      </c>
      <c r="K28" s="160">
        <f t="shared" si="0"/>
        <v>5172810</v>
      </c>
      <c r="L28" s="161" t="str">
        <f t="shared" si="10"/>
        <v>OK</v>
      </c>
      <c r="M28" s="159">
        <v>304291</v>
      </c>
      <c r="N28" s="160">
        <f t="shared" si="1"/>
        <v>5236848</v>
      </c>
      <c r="O28" s="161" t="str">
        <f t="shared" si="7"/>
        <v>OK</v>
      </c>
      <c r="P28" s="159"/>
      <c r="Q28" s="160">
        <f t="shared" si="2"/>
        <v>0</v>
      </c>
      <c r="R28" s="161" t="str">
        <f t="shared" si="8"/>
        <v>OK</v>
      </c>
      <c r="S28" s="159">
        <v>306078</v>
      </c>
      <c r="T28" s="160">
        <f t="shared" si="3"/>
        <v>5267602</v>
      </c>
      <c r="U28" s="161" t="str">
        <f t="shared" si="9"/>
        <v>OK</v>
      </c>
    </row>
    <row r="29" spans="1:21" ht="25.5" x14ac:dyDescent="0.25">
      <c r="A29" s="156" t="s">
        <v>186</v>
      </c>
      <c r="B29" s="157" t="s">
        <v>187</v>
      </c>
      <c r="C29" s="156" t="s">
        <v>56</v>
      </c>
      <c r="D29" s="158">
        <v>34.78</v>
      </c>
      <c r="E29" s="159">
        <v>382478</v>
      </c>
      <c r="F29" s="160">
        <f t="shared" si="4"/>
        <v>13302585</v>
      </c>
      <c r="G29" s="159">
        <v>379036</v>
      </c>
      <c r="H29" s="160">
        <f t="shared" si="5"/>
        <v>13182872</v>
      </c>
      <c r="I29" s="161" t="str">
        <f t="shared" si="6"/>
        <v>OK</v>
      </c>
      <c r="J29" s="159">
        <v>375590</v>
      </c>
      <c r="K29" s="160">
        <f t="shared" si="0"/>
        <v>13063020</v>
      </c>
      <c r="L29" s="161" t="str">
        <f t="shared" si="10"/>
        <v>OK</v>
      </c>
      <c r="M29" s="159">
        <v>380245</v>
      </c>
      <c r="N29" s="160">
        <f t="shared" si="1"/>
        <v>13224921</v>
      </c>
      <c r="O29" s="161" t="str">
        <f t="shared" si="7"/>
        <v>OK</v>
      </c>
      <c r="P29" s="159"/>
      <c r="Q29" s="160">
        <f t="shared" si="2"/>
        <v>0</v>
      </c>
      <c r="R29" s="161" t="str">
        <f t="shared" si="8"/>
        <v>OK</v>
      </c>
      <c r="S29" s="159">
        <v>382478</v>
      </c>
      <c r="T29" s="160">
        <f t="shared" si="3"/>
        <v>13302585</v>
      </c>
      <c r="U29" s="161" t="str">
        <f t="shared" si="9"/>
        <v>OK</v>
      </c>
    </row>
    <row r="30" spans="1:21" ht="25.5" x14ac:dyDescent="0.25">
      <c r="A30" s="156" t="s">
        <v>188</v>
      </c>
      <c r="B30" s="157" t="s">
        <v>189</v>
      </c>
      <c r="C30" s="156" t="s">
        <v>4</v>
      </c>
      <c r="D30" s="158">
        <v>7</v>
      </c>
      <c r="E30" s="159">
        <v>132501</v>
      </c>
      <c r="F30" s="160">
        <f t="shared" si="4"/>
        <v>927507</v>
      </c>
      <c r="G30" s="159">
        <v>131308</v>
      </c>
      <c r="H30" s="160">
        <f t="shared" si="5"/>
        <v>919156</v>
      </c>
      <c r="I30" s="161" t="str">
        <f t="shared" si="6"/>
        <v>OK</v>
      </c>
      <c r="J30" s="159">
        <v>130120</v>
      </c>
      <c r="K30" s="160">
        <f t="shared" si="0"/>
        <v>910840</v>
      </c>
      <c r="L30" s="161" t="str">
        <f t="shared" si="10"/>
        <v>OK</v>
      </c>
      <c r="M30" s="159">
        <v>131727</v>
      </c>
      <c r="N30" s="160">
        <f t="shared" si="1"/>
        <v>922089</v>
      </c>
      <c r="O30" s="161" t="str">
        <f t="shared" si="7"/>
        <v>OK</v>
      </c>
      <c r="P30" s="159"/>
      <c r="Q30" s="160">
        <f t="shared" si="2"/>
        <v>0</v>
      </c>
      <c r="R30" s="161" t="str">
        <f t="shared" si="8"/>
        <v>OK</v>
      </c>
      <c r="S30" s="159">
        <v>132501</v>
      </c>
      <c r="T30" s="160">
        <f t="shared" si="3"/>
        <v>927507</v>
      </c>
      <c r="U30" s="161" t="str">
        <f t="shared" si="9"/>
        <v>OK</v>
      </c>
    </row>
    <row r="31" spans="1:21" ht="63.75" x14ac:dyDescent="0.25">
      <c r="A31" s="156" t="s">
        <v>190</v>
      </c>
      <c r="B31" s="157" t="s">
        <v>191</v>
      </c>
      <c r="C31" s="156" t="s">
        <v>56</v>
      </c>
      <c r="D31" s="158">
        <v>3.6</v>
      </c>
      <c r="E31" s="159">
        <v>839000</v>
      </c>
      <c r="F31" s="160">
        <f t="shared" si="4"/>
        <v>3020400</v>
      </c>
      <c r="G31" s="159">
        <v>831449</v>
      </c>
      <c r="H31" s="160">
        <f t="shared" si="5"/>
        <v>2993216</v>
      </c>
      <c r="I31" s="161" t="str">
        <f t="shared" si="6"/>
        <v>OK</v>
      </c>
      <c r="J31" s="159">
        <v>823900</v>
      </c>
      <c r="K31" s="160">
        <f t="shared" si="0"/>
        <v>2966040</v>
      </c>
      <c r="L31" s="161" t="str">
        <f t="shared" si="10"/>
        <v>OK</v>
      </c>
      <c r="M31" s="159">
        <v>834102</v>
      </c>
      <c r="N31" s="160">
        <f t="shared" si="1"/>
        <v>3002767</v>
      </c>
      <c r="O31" s="161" t="str">
        <f t="shared" si="7"/>
        <v>OK</v>
      </c>
      <c r="P31" s="159"/>
      <c r="Q31" s="160">
        <f t="shared" si="2"/>
        <v>0</v>
      </c>
      <c r="R31" s="161" t="str">
        <f t="shared" si="8"/>
        <v>OK</v>
      </c>
      <c r="S31" s="159">
        <v>839000</v>
      </c>
      <c r="T31" s="160">
        <f t="shared" si="3"/>
        <v>3020400</v>
      </c>
      <c r="U31" s="161" t="str">
        <f t="shared" si="9"/>
        <v>OK</v>
      </c>
    </row>
    <row r="32" spans="1:21" ht="25.5" x14ac:dyDescent="0.25">
      <c r="A32" s="156" t="s">
        <v>192</v>
      </c>
      <c r="B32" s="157" t="s">
        <v>193</v>
      </c>
      <c r="C32" s="156" t="s">
        <v>19</v>
      </c>
      <c r="D32" s="158">
        <v>1</v>
      </c>
      <c r="E32" s="159">
        <v>200000</v>
      </c>
      <c r="F32" s="160">
        <f t="shared" si="4"/>
        <v>200000</v>
      </c>
      <c r="G32" s="159">
        <v>198200</v>
      </c>
      <c r="H32" s="160">
        <f t="shared" si="5"/>
        <v>198200</v>
      </c>
      <c r="I32" s="161" t="str">
        <f t="shared" si="6"/>
        <v>OK</v>
      </c>
      <c r="J32" s="159">
        <v>196400</v>
      </c>
      <c r="K32" s="160">
        <f t="shared" si="0"/>
        <v>196400</v>
      </c>
      <c r="L32" s="161" t="str">
        <f t="shared" si="10"/>
        <v>OK</v>
      </c>
      <c r="M32" s="159">
        <v>198832</v>
      </c>
      <c r="N32" s="160">
        <f t="shared" si="1"/>
        <v>198832</v>
      </c>
      <c r="O32" s="161" t="str">
        <f t="shared" si="7"/>
        <v>OK</v>
      </c>
      <c r="P32" s="159"/>
      <c r="Q32" s="160">
        <f t="shared" si="2"/>
        <v>0</v>
      </c>
      <c r="R32" s="161" t="str">
        <f t="shared" si="8"/>
        <v>OK</v>
      </c>
      <c r="S32" s="159">
        <v>200000</v>
      </c>
      <c r="T32" s="160">
        <f t="shared" si="3"/>
        <v>200000</v>
      </c>
      <c r="U32" s="161" t="str">
        <f t="shared" si="9"/>
        <v>OK</v>
      </c>
    </row>
    <row r="33" spans="1:21" s="185" customFormat="1" ht="15" x14ac:dyDescent="0.25">
      <c r="A33" s="153">
        <v>4</v>
      </c>
      <c r="B33" s="181" t="s">
        <v>194</v>
      </c>
      <c r="C33" s="153"/>
      <c r="D33" s="182"/>
      <c r="E33" s="183"/>
      <c r="F33" s="163"/>
      <c r="G33" s="183"/>
      <c r="H33" s="163"/>
      <c r="I33" s="184"/>
      <c r="J33" s="183"/>
      <c r="K33" s="163"/>
      <c r="L33" s="184"/>
      <c r="M33" s="183"/>
      <c r="N33" s="163"/>
      <c r="O33" s="184"/>
      <c r="P33" s="183"/>
      <c r="Q33" s="163"/>
      <c r="R33" s="184"/>
      <c r="S33" s="183"/>
      <c r="T33" s="163"/>
      <c r="U33" s="184"/>
    </row>
    <row r="34" spans="1:21" s="185" customFormat="1" ht="15" x14ac:dyDescent="0.25">
      <c r="A34" s="153">
        <v>4.0999999999999996</v>
      </c>
      <c r="B34" s="181" t="s">
        <v>195</v>
      </c>
      <c r="C34" s="153"/>
      <c r="D34" s="182"/>
      <c r="E34" s="183"/>
      <c r="F34" s="163"/>
      <c r="G34" s="183"/>
      <c r="H34" s="163"/>
      <c r="I34" s="184"/>
      <c r="J34" s="183"/>
      <c r="K34" s="163"/>
      <c r="L34" s="184"/>
      <c r="M34" s="183"/>
      <c r="N34" s="163"/>
      <c r="O34" s="184"/>
      <c r="P34" s="183"/>
      <c r="Q34" s="163"/>
      <c r="R34" s="184"/>
      <c r="S34" s="183"/>
      <c r="T34" s="163"/>
      <c r="U34" s="184"/>
    </row>
    <row r="35" spans="1:21" ht="102" x14ac:dyDescent="0.25">
      <c r="A35" s="156" t="s">
        <v>196</v>
      </c>
      <c r="B35" s="157" t="s">
        <v>197</v>
      </c>
      <c r="C35" s="156" t="s">
        <v>4</v>
      </c>
      <c r="D35" s="158">
        <v>19</v>
      </c>
      <c r="E35" s="159">
        <v>87830.2</v>
      </c>
      <c r="F35" s="160">
        <f t="shared" si="4"/>
        <v>1668774</v>
      </c>
      <c r="G35" s="159">
        <v>87040</v>
      </c>
      <c r="H35" s="160">
        <f t="shared" si="5"/>
        <v>1653760</v>
      </c>
      <c r="I35" s="161" t="str">
        <f t="shared" si="6"/>
        <v>OK</v>
      </c>
      <c r="J35" s="159">
        <v>86250</v>
      </c>
      <c r="K35" s="160">
        <f t="shared" si="0"/>
        <v>1638750</v>
      </c>
      <c r="L35" s="161" t="str">
        <f t="shared" si="10"/>
        <v>OK</v>
      </c>
      <c r="M35" s="159">
        <v>87317</v>
      </c>
      <c r="N35" s="160">
        <f t="shared" si="1"/>
        <v>1659023</v>
      </c>
      <c r="O35" s="161" t="str">
        <f t="shared" si="7"/>
        <v>OK</v>
      </c>
      <c r="P35" s="159"/>
      <c r="Q35" s="160">
        <f t="shared" si="2"/>
        <v>0</v>
      </c>
      <c r="R35" s="161" t="str">
        <f t="shared" si="8"/>
        <v>OK</v>
      </c>
      <c r="S35" s="159">
        <v>87500</v>
      </c>
      <c r="T35" s="160">
        <f t="shared" si="3"/>
        <v>1662500</v>
      </c>
      <c r="U35" s="161" t="str">
        <f t="shared" si="9"/>
        <v>OK</v>
      </c>
    </row>
    <row r="36" spans="1:21" ht="76.5" x14ac:dyDescent="0.25">
      <c r="A36" s="156" t="s">
        <v>198</v>
      </c>
      <c r="B36" s="157" t="s">
        <v>199</v>
      </c>
      <c r="C36" s="156" t="s">
        <v>4</v>
      </c>
      <c r="D36" s="158">
        <v>7</v>
      </c>
      <c r="E36" s="159">
        <v>103704</v>
      </c>
      <c r="F36" s="160">
        <f t="shared" si="4"/>
        <v>725928</v>
      </c>
      <c r="G36" s="159">
        <v>102771</v>
      </c>
      <c r="H36" s="160">
        <f t="shared" si="5"/>
        <v>719397</v>
      </c>
      <c r="I36" s="161" t="str">
        <f t="shared" si="6"/>
        <v>OK</v>
      </c>
      <c r="J36" s="159">
        <v>101840</v>
      </c>
      <c r="K36" s="160">
        <f t="shared" si="0"/>
        <v>712880</v>
      </c>
      <c r="L36" s="161" t="str">
        <f t="shared" si="10"/>
        <v>OK</v>
      </c>
      <c r="M36" s="159">
        <v>103099</v>
      </c>
      <c r="N36" s="160">
        <f t="shared" si="1"/>
        <v>721693</v>
      </c>
      <c r="O36" s="161" t="str">
        <f t="shared" si="7"/>
        <v>OK</v>
      </c>
      <c r="P36" s="159"/>
      <c r="Q36" s="160">
        <f t="shared" si="2"/>
        <v>0</v>
      </c>
      <c r="R36" s="161" t="str">
        <f t="shared" si="8"/>
        <v>OK</v>
      </c>
      <c r="S36" s="159">
        <v>103704</v>
      </c>
      <c r="T36" s="160">
        <f t="shared" si="3"/>
        <v>725928</v>
      </c>
      <c r="U36" s="161" t="str">
        <f t="shared" si="9"/>
        <v>OK</v>
      </c>
    </row>
    <row r="37" spans="1:21" ht="76.5" x14ac:dyDescent="0.25">
      <c r="A37" s="156" t="s">
        <v>200</v>
      </c>
      <c r="B37" s="157" t="s">
        <v>201</v>
      </c>
      <c r="C37" s="156" t="s">
        <v>4</v>
      </c>
      <c r="D37" s="158">
        <v>1</v>
      </c>
      <c r="E37" s="159">
        <v>127248</v>
      </c>
      <c r="F37" s="160">
        <f t="shared" si="4"/>
        <v>127248</v>
      </c>
      <c r="G37" s="159">
        <v>126103</v>
      </c>
      <c r="H37" s="160">
        <f t="shared" si="5"/>
        <v>126103</v>
      </c>
      <c r="I37" s="161" t="str">
        <f t="shared" si="6"/>
        <v>OK</v>
      </c>
      <c r="J37" s="159">
        <v>124960</v>
      </c>
      <c r="K37" s="160">
        <f t="shared" si="0"/>
        <v>124960</v>
      </c>
      <c r="L37" s="161" t="str">
        <f t="shared" si="10"/>
        <v>OK</v>
      </c>
      <c r="M37" s="159">
        <v>126505</v>
      </c>
      <c r="N37" s="160">
        <f t="shared" si="1"/>
        <v>126505</v>
      </c>
      <c r="O37" s="161" t="str">
        <f t="shared" si="7"/>
        <v>OK</v>
      </c>
      <c r="P37" s="159"/>
      <c r="Q37" s="160">
        <f t="shared" si="2"/>
        <v>0</v>
      </c>
      <c r="R37" s="161" t="str">
        <f t="shared" si="8"/>
        <v>OK</v>
      </c>
      <c r="S37" s="159">
        <v>127248</v>
      </c>
      <c r="T37" s="160">
        <f t="shared" si="3"/>
        <v>127248</v>
      </c>
      <c r="U37" s="161" t="str">
        <f t="shared" si="9"/>
        <v>OK</v>
      </c>
    </row>
    <row r="38" spans="1:21" ht="76.5" x14ac:dyDescent="0.25">
      <c r="A38" s="156" t="s">
        <v>202</v>
      </c>
      <c r="B38" s="157" t="s">
        <v>203</v>
      </c>
      <c r="C38" s="156" t="s">
        <v>4</v>
      </c>
      <c r="D38" s="158">
        <v>2</v>
      </c>
      <c r="E38" s="159">
        <v>108888</v>
      </c>
      <c r="F38" s="160">
        <f t="shared" si="4"/>
        <v>217776</v>
      </c>
      <c r="G38" s="159">
        <v>107908</v>
      </c>
      <c r="H38" s="160">
        <f t="shared" si="5"/>
        <v>215816</v>
      </c>
      <c r="I38" s="161" t="str">
        <f t="shared" si="6"/>
        <v>OK</v>
      </c>
      <c r="J38" s="159">
        <v>106930</v>
      </c>
      <c r="K38" s="160">
        <f t="shared" si="0"/>
        <v>213860</v>
      </c>
      <c r="L38" s="161" t="str">
        <f t="shared" si="10"/>
        <v>OK</v>
      </c>
      <c r="M38" s="159">
        <v>108252</v>
      </c>
      <c r="N38" s="160">
        <f t="shared" si="1"/>
        <v>216504</v>
      </c>
      <c r="O38" s="161" t="str">
        <f t="shared" si="7"/>
        <v>OK</v>
      </c>
      <c r="P38" s="159"/>
      <c r="Q38" s="160">
        <f t="shared" si="2"/>
        <v>0</v>
      </c>
      <c r="R38" s="161" t="str">
        <f t="shared" si="8"/>
        <v>OK</v>
      </c>
      <c r="S38" s="159">
        <v>108888</v>
      </c>
      <c r="T38" s="160">
        <f t="shared" si="3"/>
        <v>217776</v>
      </c>
      <c r="U38" s="161" t="str">
        <f t="shared" si="9"/>
        <v>OK</v>
      </c>
    </row>
    <row r="39" spans="1:21" ht="114.75" x14ac:dyDescent="0.25">
      <c r="A39" s="156" t="s">
        <v>204</v>
      </c>
      <c r="B39" s="157" t="s">
        <v>205</v>
      </c>
      <c r="C39" s="156" t="s">
        <v>4</v>
      </c>
      <c r="D39" s="158">
        <v>2</v>
      </c>
      <c r="E39" s="159">
        <v>75698</v>
      </c>
      <c r="F39" s="160">
        <f t="shared" si="4"/>
        <v>151396</v>
      </c>
      <c r="G39" s="159">
        <v>75017</v>
      </c>
      <c r="H39" s="160">
        <f t="shared" si="5"/>
        <v>150034</v>
      </c>
      <c r="I39" s="161" t="str">
        <f t="shared" si="6"/>
        <v>OK</v>
      </c>
      <c r="J39" s="159">
        <v>74340</v>
      </c>
      <c r="K39" s="160">
        <f t="shared" si="0"/>
        <v>148680</v>
      </c>
      <c r="L39" s="161" t="str">
        <f t="shared" si="10"/>
        <v>OK</v>
      </c>
      <c r="M39" s="159">
        <v>75256</v>
      </c>
      <c r="N39" s="160">
        <f t="shared" si="1"/>
        <v>150512</v>
      </c>
      <c r="O39" s="161" t="str">
        <f t="shared" si="7"/>
        <v>OK</v>
      </c>
      <c r="P39" s="159"/>
      <c r="Q39" s="160">
        <f t="shared" si="2"/>
        <v>0</v>
      </c>
      <c r="R39" s="161" t="str">
        <f t="shared" si="8"/>
        <v>OK</v>
      </c>
      <c r="S39" s="159">
        <v>75600</v>
      </c>
      <c r="T39" s="160">
        <f t="shared" si="3"/>
        <v>151200</v>
      </c>
      <c r="U39" s="161" t="str">
        <f t="shared" si="9"/>
        <v>OK</v>
      </c>
    </row>
    <row r="40" spans="1:21" ht="114.75" x14ac:dyDescent="0.25">
      <c r="A40" s="156" t="s">
        <v>206</v>
      </c>
      <c r="B40" s="157" t="s">
        <v>207</v>
      </c>
      <c r="C40" s="156" t="s">
        <v>4</v>
      </c>
      <c r="D40" s="158">
        <v>14</v>
      </c>
      <c r="E40" s="159">
        <v>69158</v>
      </c>
      <c r="F40" s="160">
        <f t="shared" si="4"/>
        <v>968212</v>
      </c>
      <c r="G40" s="159">
        <v>68536</v>
      </c>
      <c r="H40" s="160">
        <f t="shared" si="5"/>
        <v>959504</v>
      </c>
      <c r="I40" s="161" t="str">
        <f t="shared" si="6"/>
        <v>OK</v>
      </c>
      <c r="J40" s="159">
        <v>67910</v>
      </c>
      <c r="K40" s="160">
        <f t="shared" si="0"/>
        <v>950740</v>
      </c>
      <c r="L40" s="161" t="str">
        <f t="shared" si="10"/>
        <v>OK</v>
      </c>
      <c r="M40" s="159">
        <v>68754</v>
      </c>
      <c r="N40" s="160">
        <f t="shared" si="1"/>
        <v>962556</v>
      </c>
      <c r="O40" s="161" t="str">
        <f t="shared" si="7"/>
        <v>OK</v>
      </c>
      <c r="P40" s="159"/>
      <c r="Q40" s="160">
        <f t="shared" si="2"/>
        <v>0</v>
      </c>
      <c r="R40" s="161" t="str">
        <f t="shared" si="8"/>
        <v>OK</v>
      </c>
      <c r="S40" s="159">
        <v>69000</v>
      </c>
      <c r="T40" s="160">
        <f t="shared" si="3"/>
        <v>966000</v>
      </c>
      <c r="U40" s="161" t="str">
        <f t="shared" si="9"/>
        <v>OK</v>
      </c>
    </row>
    <row r="41" spans="1:21" ht="127.5" x14ac:dyDescent="0.25">
      <c r="A41" s="156" t="s">
        <v>208</v>
      </c>
      <c r="B41" s="157" t="s">
        <v>209</v>
      </c>
      <c r="C41" s="156" t="s">
        <v>4</v>
      </c>
      <c r="D41" s="158">
        <v>3</v>
      </c>
      <c r="E41" s="159">
        <v>153235</v>
      </c>
      <c r="F41" s="160">
        <f t="shared" si="4"/>
        <v>459705</v>
      </c>
      <c r="G41" s="159">
        <v>151856</v>
      </c>
      <c r="H41" s="160">
        <f t="shared" si="5"/>
        <v>455568</v>
      </c>
      <c r="I41" s="161" t="str">
        <f t="shared" si="6"/>
        <v>OK</v>
      </c>
      <c r="J41" s="159">
        <v>150480</v>
      </c>
      <c r="K41" s="160">
        <f t="shared" si="0"/>
        <v>451440</v>
      </c>
      <c r="L41" s="161" t="str">
        <f t="shared" si="10"/>
        <v>OK</v>
      </c>
      <c r="M41" s="159">
        <v>152340</v>
      </c>
      <c r="N41" s="160">
        <f t="shared" si="1"/>
        <v>457020</v>
      </c>
      <c r="O41" s="161" t="str">
        <f t="shared" si="7"/>
        <v>OK</v>
      </c>
      <c r="P41" s="159"/>
      <c r="Q41" s="160">
        <f t="shared" si="2"/>
        <v>0</v>
      </c>
      <c r="R41" s="161" t="str">
        <f t="shared" si="8"/>
        <v>OK</v>
      </c>
      <c r="S41" s="159">
        <v>153235</v>
      </c>
      <c r="T41" s="160">
        <f t="shared" si="3"/>
        <v>459705</v>
      </c>
      <c r="U41" s="161" t="str">
        <f t="shared" si="9"/>
        <v>OK</v>
      </c>
    </row>
    <row r="42" spans="1:21" ht="127.5" x14ac:dyDescent="0.25">
      <c r="A42" s="156" t="s">
        <v>210</v>
      </c>
      <c r="B42" s="157" t="s">
        <v>211</v>
      </c>
      <c r="C42" s="156" t="s">
        <v>4</v>
      </c>
      <c r="D42" s="158">
        <v>7</v>
      </c>
      <c r="E42" s="159">
        <v>124338</v>
      </c>
      <c r="F42" s="160">
        <f t="shared" si="4"/>
        <v>870366</v>
      </c>
      <c r="G42" s="159">
        <v>123219</v>
      </c>
      <c r="H42" s="160">
        <f t="shared" si="5"/>
        <v>862533</v>
      </c>
      <c r="I42" s="161" t="str">
        <f t="shared" si="6"/>
        <v>OK</v>
      </c>
      <c r="J42" s="159">
        <v>122100</v>
      </c>
      <c r="K42" s="160">
        <f t="shared" si="0"/>
        <v>854700</v>
      </c>
      <c r="L42" s="161" t="str">
        <f t="shared" si="10"/>
        <v>OK</v>
      </c>
      <c r="M42" s="159">
        <v>123612</v>
      </c>
      <c r="N42" s="160">
        <f t="shared" si="1"/>
        <v>865284</v>
      </c>
      <c r="O42" s="161" t="str">
        <f t="shared" si="7"/>
        <v>OK</v>
      </c>
      <c r="P42" s="159"/>
      <c r="Q42" s="160">
        <f t="shared" si="2"/>
        <v>0</v>
      </c>
      <c r="R42" s="161" t="str">
        <f t="shared" si="8"/>
        <v>OK</v>
      </c>
      <c r="S42" s="159">
        <v>124338</v>
      </c>
      <c r="T42" s="160">
        <f t="shared" si="3"/>
        <v>870366</v>
      </c>
      <c r="U42" s="161" t="str">
        <f t="shared" si="9"/>
        <v>OK</v>
      </c>
    </row>
    <row r="43" spans="1:21" ht="114.75" x14ac:dyDescent="0.25">
      <c r="A43" s="156" t="s">
        <v>212</v>
      </c>
      <c r="B43" s="157" t="s">
        <v>213</v>
      </c>
      <c r="C43" s="156" t="s">
        <v>4</v>
      </c>
      <c r="D43" s="158">
        <v>4</v>
      </c>
      <c r="E43" s="159">
        <v>177305</v>
      </c>
      <c r="F43" s="160">
        <f t="shared" si="4"/>
        <v>709220</v>
      </c>
      <c r="G43" s="159">
        <v>175709</v>
      </c>
      <c r="H43" s="160">
        <f t="shared" si="5"/>
        <v>702836</v>
      </c>
      <c r="I43" s="161" t="str">
        <f t="shared" si="6"/>
        <v>OK</v>
      </c>
      <c r="J43" s="159">
        <v>174110</v>
      </c>
      <c r="K43" s="160">
        <f t="shared" si="0"/>
        <v>696440</v>
      </c>
      <c r="L43" s="161" t="str">
        <f t="shared" si="10"/>
        <v>OK</v>
      </c>
      <c r="M43" s="159">
        <v>176270</v>
      </c>
      <c r="N43" s="160">
        <f t="shared" si="1"/>
        <v>705080</v>
      </c>
      <c r="O43" s="161" t="str">
        <f t="shared" si="7"/>
        <v>OK</v>
      </c>
      <c r="P43" s="159"/>
      <c r="Q43" s="160">
        <f t="shared" si="2"/>
        <v>0</v>
      </c>
      <c r="R43" s="161" t="str">
        <f t="shared" si="8"/>
        <v>OK</v>
      </c>
      <c r="S43" s="159">
        <v>177305</v>
      </c>
      <c r="T43" s="160">
        <f t="shared" si="3"/>
        <v>709220</v>
      </c>
      <c r="U43" s="161" t="str">
        <f t="shared" si="9"/>
        <v>OK</v>
      </c>
    </row>
    <row r="44" spans="1:21" ht="102" x14ac:dyDescent="0.25">
      <c r="A44" s="156" t="s">
        <v>214</v>
      </c>
      <c r="B44" s="157" t="s">
        <v>215</v>
      </c>
      <c r="C44" s="156" t="s">
        <v>4</v>
      </c>
      <c r="D44" s="158">
        <v>5</v>
      </c>
      <c r="E44" s="159">
        <v>200057</v>
      </c>
      <c r="F44" s="160">
        <f t="shared" si="4"/>
        <v>1000285</v>
      </c>
      <c r="G44" s="159">
        <v>198256</v>
      </c>
      <c r="H44" s="160">
        <f t="shared" si="5"/>
        <v>991280</v>
      </c>
      <c r="I44" s="161" t="str">
        <f t="shared" si="6"/>
        <v>OK</v>
      </c>
      <c r="J44" s="159">
        <v>196460</v>
      </c>
      <c r="K44" s="160">
        <f t="shared" si="0"/>
        <v>982300</v>
      </c>
      <c r="L44" s="161" t="str">
        <f t="shared" si="10"/>
        <v>OK</v>
      </c>
      <c r="M44" s="159">
        <v>198889</v>
      </c>
      <c r="N44" s="160">
        <f t="shared" si="1"/>
        <v>994445</v>
      </c>
      <c r="O44" s="161" t="str">
        <f t="shared" si="7"/>
        <v>OK</v>
      </c>
      <c r="P44" s="159"/>
      <c r="Q44" s="160">
        <f t="shared" si="2"/>
        <v>0</v>
      </c>
      <c r="R44" s="161" t="str">
        <f t="shared" si="8"/>
        <v>OK</v>
      </c>
      <c r="S44" s="159">
        <v>200000</v>
      </c>
      <c r="T44" s="160">
        <f t="shared" si="3"/>
        <v>1000000</v>
      </c>
      <c r="U44" s="161" t="str">
        <f t="shared" si="9"/>
        <v>OK</v>
      </c>
    </row>
    <row r="45" spans="1:21" ht="102" x14ac:dyDescent="0.25">
      <c r="A45" s="156" t="s">
        <v>216</v>
      </c>
      <c r="B45" s="157" t="s">
        <v>217</v>
      </c>
      <c r="C45" s="156" t="s">
        <v>4</v>
      </c>
      <c r="D45" s="158">
        <v>3</v>
      </c>
      <c r="E45" s="159">
        <v>241459</v>
      </c>
      <c r="F45" s="160">
        <f t="shared" si="4"/>
        <v>724377</v>
      </c>
      <c r="G45" s="159">
        <v>239286</v>
      </c>
      <c r="H45" s="160">
        <f t="shared" si="5"/>
        <v>717858</v>
      </c>
      <c r="I45" s="161" t="str">
        <f t="shared" si="6"/>
        <v>OK</v>
      </c>
      <c r="J45" s="159">
        <v>237110</v>
      </c>
      <c r="K45" s="160">
        <f t="shared" si="0"/>
        <v>711330</v>
      </c>
      <c r="L45" s="161" t="str">
        <f t="shared" si="10"/>
        <v>OK</v>
      </c>
      <c r="M45" s="159">
        <v>240049</v>
      </c>
      <c r="N45" s="160">
        <f t="shared" si="1"/>
        <v>720147</v>
      </c>
      <c r="O45" s="161" t="str">
        <f t="shared" si="7"/>
        <v>OK</v>
      </c>
      <c r="P45" s="159"/>
      <c r="Q45" s="160">
        <f t="shared" si="2"/>
        <v>0</v>
      </c>
      <c r="R45" s="161" t="str">
        <f t="shared" si="8"/>
        <v>OK</v>
      </c>
      <c r="S45" s="159">
        <v>241000</v>
      </c>
      <c r="T45" s="160">
        <f t="shared" si="3"/>
        <v>723000</v>
      </c>
      <c r="U45" s="161" t="str">
        <f t="shared" si="9"/>
        <v>OK</v>
      </c>
    </row>
    <row r="46" spans="1:21" s="185" customFormat="1" ht="15" x14ac:dyDescent="0.25">
      <c r="A46" s="153">
        <v>4.2</v>
      </c>
      <c r="B46" s="181" t="s">
        <v>218</v>
      </c>
      <c r="C46" s="153"/>
      <c r="D46" s="182"/>
      <c r="E46" s="183"/>
      <c r="F46" s="163"/>
      <c r="G46" s="183"/>
      <c r="H46" s="163"/>
      <c r="I46" s="184"/>
      <c r="J46" s="183"/>
      <c r="K46" s="163"/>
      <c r="L46" s="184"/>
      <c r="M46" s="183"/>
      <c r="N46" s="163"/>
      <c r="O46" s="184"/>
      <c r="P46" s="183"/>
      <c r="Q46" s="163"/>
      <c r="R46" s="184"/>
      <c r="S46" s="183"/>
      <c r="T46" s="163"/>
      <c r="U46" s="184"/>
    </row>
    <row r="47" spans="1:21" ht="38.25" x14ac:dyDescent="0.25">
      <c r="A47" s="156" t="s">
        <v>219</v>
      </c>
      <c r="B47" s="157" t="s">
        <v>220</v>
      </c>
      <c r="C47" s="156" t="s">
        <v>157</v>
      </c>
      <c r="D47" s="158">
        <v>12</v>
      </c>
      <c r="E47" s="159">
        <v>37776.666666666664</v>
      </c>
      <c r="F47" s="160">
        <f t="shared" si="4"/>
        <v>453320</v>
      </c>
      <c r="G47" s="159">
        <v>37437</v>
      </c>
      <c r="H47" s="160">
        <f t="shared" si="5"/>
        <v>449244</v>
      </c>
      <c r="I47" s="161" t="str">
        <f t="shared" si="6"/>
        <v>OK</v>
      </c>
      <c r="J47" s="159">
        <v>37100</v>
      </c>
      <c r="K47" s="160">
        <f t="shared" si="0"/>
        <v>445200</v>
      </c>
      <c r="L47" s="161" t="str">
        <f t="shared" si="10"/>
        <v>OK</v>
      </c>
      <c r="M47" s="159">
        <v>37556</v>
      </c>
      <c r="N47" s="160">
        <f t="shared" si="1"/>
        <v>450672</v>
      </c>
      <c r="O47" s="161" t="str">
        <f t="shared" si="7"/>
        <v>OK</v>
      </c>
      <c r="P47" s="159"/>
      <c r="Q47" s="160">
        <f t="shared" si="2"/>
        <v>0</v>
      </c>
      <c r="R47" s="161" t="str">
        <f t="shared" si="8"/>
        <v>OK</v>
      </c>
      <c r="S47" s="159">
        <v>37500</v>
      </c>
      <c r="T47" s="160">
        <f t="shared" si="3"/>
        <v>450000</v>
      </c>
      <c r="U47" s="161" t="str">
        <f t="shared" si="9"/>
        <v>OK</v>
      </c>
    </row>
    <row r="48" spans="1:21" ht="114.75" x14ac:dyDescent="0.25">
      <c r="A48" s="156" t="s">
        <v>221</v>
      </c>
      <c r="B48" s="157" t="s">
        <v>222</v>
      </c>
      <c r="C48" s="156" t="s">
        <v>4</v>
      </c>
      <c r="D48" s="158">
        <v>19</v>
      </c>
      <c r="E48" s="159">
        <v>272676</v>
      </c>
      <c r="F48" s="160">
        <f t="shared" si="4"/>
        <v>5180844</v>
      </c>
      <c r="G48" s="159">
        <v>270222</v>
      </c>
      <c r="H48" s="160">
        <f t="shared" si="5"/>
        <v>5134218</v>
      </c>
      <c r="I48" s="161" t="str">
        <f t="shared" si="6"/>
        <v>OK</v>
      </c>
      <c r="J48" s="159">
        <v>267770</v>
      </c>
      <c r="K48" s="160">
        <f t="shared" si="0"/>
        <v>5087630</v>
      </c>
      <c r="L48" s="161" t="str">
        <f t="shared" si="10"/>
        <v>OK</v>
      </c>
      <c r="M48" s="159">
        <v>271084</v>
      </c>
      <c r="N48" s="160">
        <f t="shared" si="1"/>
        <v>5150596</v>
      </c>
      <c r="O48" s="161" t="str">
        <f t="shared" si="7"/>
        <v>OK</v>
      </c>
      <c r="P48" s="159"/>
      <c r="Q48" s="160">
        <f t="shared" si="2"/>
        <v>0</v>
      </c>
      <c r="R48" s="161" t="str">
        <f t="shared" si="8"/>
        <v>OK</v>
      </c>
      <c r="S48" s="159">
        <v>270000</v>
      </c>
      <c r="T48" s="160">
        <f t="shared" si="3"/>
        <v>5130000</v>
      </c>
      <c r="U48" s="161" t="str">
        <f t="shared" si="9"/>
        <v>OK</v>
      </c>
    </row>
    <row r="49" spans="1:21" ht="51" x14ac:dyDescent="0.25">
      <c r="A49" s="156" t="s">
        <v>223</v>
      </c>
      <c r="B49" s="157" t="s">
        <v>224</v>
      </c>
      <c r="C49" s="156" t="s">
        <v>157</v>
      </c>
      <c r="D49" s="158">
        <v>39</v>
      </c>
      <c r="E49" s="159">
        <v>70951</v>
      </c>
      <c r="F49" s="160">
        <f t="shared" si="4"/>
        <v>2767089</v>
      </c>
      <c r="G49" s="159">
        <v>70312</v>
      </c>
      <c r="H49" s="160">
        <f t="shared" si="5"/>
        <v>2742168</v>
      </c>
      <c r="I49" s="161" t="str">
        <f t="shared" si="6"/>
        <v>OK</v>
      </c>
      <c r="J49" s="159">
        <v>69670</v>
      </c>
      <c r="K49" s="160">
        <f t="shared" si="0"/>
        <v>2717130</v>
      </c>
      <c r="L49" s="161" t="str">
        <f t="shared" si="10"/>
        <v>OK</v>
      </c>
      <c r="M49" s="159">
        <v>70537</v>
      </c>
      <c r="N49" s="160">
        <f t="shared" si="1"/>
        <v>2750943</v>
      </c>
      <c r="O49" s="161" t="str">
        <f t="shared" si="7"/>
        <v>OK</v>
      </c>
      <c r="P49" s="159"/>
      <c r="Q49" s="160">
        <f t="shared" si="2"/>
        <v>0</v>
      </c>
      <c r="R49" s="161" t="str">
        <f t="shared" si="8"/>
        <v>OK</v>
      </c>
      <c r="S49" s="159">
        <v>70000</v>
      </c>
      <c r="T49" s="160">
        <f t="shared" si="3"/>
        <v>2730000</v>
      </c>
      <c r="U49" s="161" t="str">
        <f t="shared" si="9"/>
        <v>OK</v>
      </c>
    </row>
    <row r="50" spans="1:21" ht="25.5" x14ac:dyDescent="0.25">
      <c r="A50" s="156" t="s">
        <v>225</v>
      </c>
      <c r="B50" s="157" t="s">
        <v>226</v>
      </c>
      <c r="C50" s="156" t="s">
        <v>4</v>
      </c>
      <c r="D50" s="158">
        <v>1</v>
      </c>
      <c r="E50" s="159">
        <v>556118</v>
      </c>
      <c r="F50" s="160">
        <f t="shared" si="4"/>
        <v>556118</v>
      </c>
      <c r="G50" s="159">
        <v>551113</v>
      </c>
      <c r="H50" s="160">
        <f t="shared" si="5"/>
        <v>551113</v>
      </c>
      <c r="I50" s="161" t="str">
        <f t="shared" si="6"/>
        <v>OK</v>
      </c>
      <c r="J50" s="159">
        <v>546110</v>
      </c>
      <c r="K50" s="160">
        <f t="shared" si="0"/>
        <v>546110</v>
      </c>
      <c r="L50" s="161" t="str">
        <f t="shared" si="10"/>
        <v>OK</v>
      </c>
      <c r="M50" s="159">
        <v>552871</v>
      </c>
      <c r="N50" s="160">
        <f t="shared" si="1"/>
        <v>552871</v>
      </c>
      <c r="O50" s="161" t="str">
        <f t="shared" si="7"/>
        <v>OK</v>
      </c>
      <c r="P50" s="159"/>
      <c r="Q50" s="160">
        <f t="shared" si="2"/>
        <v>0</v>
      </c>
      <c r="R50" s="161" t="str">
        <f t="shared" si="8"/>
        <v>OK</v>
      </c>
      <c r="S50" s="159">
        <v>556118</v>
      </c>
      <c r="T50" s="160">
        <f t="shared" si="3"/>
        <v>556118</v>
      </c>
      <c r="U50" s="161" t="str">
        <f t="shared" si="9"/>
        <v>OK</v>
      </c>
    </row>
    <row r="51" spans="1:21" ht="15" x14ac:dyDescent="0.25">
      <c r="A51" s="156" t="s">
        <v>227</v>
      </c>
      <c r="B51" s="157" t="s">
        <v>228</v>
      </c>
      <c r="C51" s="156" t="s">
        <v>4</v>
      </c>
      <c r="D51" s="158">
        <v>1</v>
      </c>
      <c r="E51" s="159">
        <v>465624</v>
      </c>
      <c r="F51" s="160">
        <f t="shared" si="4"/>
        <v>465624</v>
      </c>
      <c r="G51" s="159">
        <v>461433</v>
      </c>
      <c r="H51" s="160">
        <f t="shared" si="5"/>
        <v>461433</v>
      </c>
      <c r="I51" s="161" t="str">
        <f t="shared" si="6"/>
        <v>OK</v>
      </c>
      <c r="J51" s="159">
        <v>457240</v>
      </c>
      <c r="K51" s="160">
        <f t="shared" si="0"/>
        <v>457240</v>
      </c>
      <c r="L51" s="161" t="str">
        <f t="shared" si="10"/>
        <v>OK</v>
      </c>
      <c r="M51" s="159">
        <v>462906</v>
      </c>
      <c r="N51" s="160">
        <f t="shared" si="1"/>
        <v>462906</v>
      </c>
      <c r="O51" s="161" t="str">
        <f t="shared" si="7"/>
        <v>OK</v>
      </c>
      <c r="P51" s="159"/>
      <c r="Q51" s="160">
        <f t="shared" si="2"/>
        <v>0</v>
      </c>
      <c r="R51" s="161" t="str">
        <f t="shared" si="8"/>
        <v>OK</v>
      </c>
      <c r="S51" s="159">
        <v>465624</v>
      </c>
      <c r="T51" s="160">
        <f t="shared" si="3"/>
        <v>465624</v>
      </c>
      <c r="U51" s="161" t="str">
        <f t="shared" si="9"/>
        <v>OK</v>
      </c>
    </row>
    <row r="52" spans="1:21" ht="38.25" x14ac:dyDescent="0.25">
      <c r="A52" s="156" t="s">
        <v>229</v>
      </c>
      <c r="B52" s="157" t="s">
        <v>230</v>
      </c>
      <c r="C52" s="156" t="s">
        <v>4</v>
      </c>
      <c r="D52" s="158">
        <v>1</v>
      </c>
      <c r="E52" s="159">
        <v>159355.57</v>
      </c>
      <c r="F52" s="160">
        <f t="shared" si="4"/>
        <v>159356</v>
      </c>
      <c r="G52" s="159">
        <v>157921</v>
      </c>
      <c r="H52" s="160">
        <f t="shared" si="5"/>
        <v>157921</v>
      </c>
      <c r="I52" s="161" t="str">
        <f t="shared" si="6"/>
        <v>OK</v>
      </c>
      <c r="J52" s="159">
        <v>156490</v>
      </c>
      <c r="K52" s="160">
        <f t="shared" si="0"/>
        <v>156490</v>
      </c>
      <c r="L52" s="161" t="str">
        <f t="shared" si="10"/>
        <v>OK</v>
      </c>
      <c r="M52" s="159">
        <v>158425</v>
      </c>
      <c r="N52" s="160">
        <f t="shared" si="1"/>
        <v>158425</v>
      </c>
      <c r="O52" s="161" t="str">
        <f t="shared" si="7"/>
        <v>OK</v>
      </c>
      <c r="P52" s="159"/>
      <c r="Q52" s="160">
        <f t="shared" si="2"/>
        <v>0</v>
      </c>
      <c r="R52" s="161" t="str">
        <f t="shared" si="8"/>
        <v>OK</v>
      </c>
      <c r="S52" s="159">
        <v>159000</v>
      </c>
      <c r="T52" s="160">
        <f t="shared" si="3"/>
        <v>159000</v>
      </c>
      <c r="U52" s="161" t="str">
        <f t="shared" si="9"/>
        <v>OK</v>
      </c>
    </row>
    <row r="53" spans="1:21" s="185" customFormat="1" ht="15" x14ac:dyDescent="0.25">
      <c r="A53" s="153">
        <v>4.3</v>
      </c>
      <c r="B53" s="181" t="s">
        <v>231</v>
      </c>
      <c r="C53" s="153"/>
      <c r="D53" s="182"/>
      <c r="E53" s="183"/>
      <c r="F53" s="163"/>
      <c r="G53" s="183"/>
      <c r="H53" s="163"/>
      <c r="I53" s="184"/>
      <c r="J53" s="183"/>
      <c r="K53" s="163"/>
      <c r="L53" s="184"/>
      <c r="M53" s="183"/>
      <c r="N53" s="163"/>
      <c r="O53" s="184"/>
      <c r="P53" s="183"/>
      <c r="Q53" s="163"/>
      <c r="R53" s="184"/>
      <c r="S53" s="183"/>
      <c r="T53" s="163"/>
      <c r="U53" s="184"/>
    </row>
    <row r="54" spans="1:21" ht="25.5" x14ac:dyDescent="0.25">
      <c r="A54" s="156" t="s">
        <v>232</v>
      </c>
      <c r="B54" s="157" t="s">
        <v>233</v>
      </c>
      <c r="C54" s="156" t="s">
        <v>4</v>
      </c>
      <c r="D54" s="158">
        <v>11</v>
      </c>
      <c r="E54" s="159">
        <v>259697.6</v>
      </c>
      <c r="F54" s="160">
        <f t="shared" si="4"/>
        <v>2856674</v>
      </c>
      <c r="G54" s="159">
        <v>257360</v>
      </c>
      <c r="H54" s="160">
        <f t="shared" si="5"/>
        <v>2830960</v>
      </c>
      <c r="I54" s="161" t="str">
        <f t="shared" si="6"/>
        <v>OK</v>
      </c>
      <c r="J54" s="159">
        <v>255020</v>
      </c>
      <c r="K54" s="160">
        <f t="shared" si="0"/>
        <v>2805220</v>
      </c>
      <c r="L54" s="161" t="str">
        <f t="shared" si="10"/>
        <v>OK</v>
      </c>
      <c r="M54" s="159">
        <v>258181</v>
      </c>
      <c r="N54" s="160">
        <f t="shared" si="1"/>
        <v>2839991</v>
      </c>
      <c r="O54" s="161" t="str">
        <f t="shared" si="7"/>
        <v>OK</v>
      </c>
      <c r="P54" s="159"/>
      <c r="Q54" s="160">
        <f t="shared" si="2"/>
        <v>0</v>
      </c>
      <c r="R54" s="161" t="str">
        <f t="shared" si="8"/>
        <v>OK</v>
      </c>
      <c r="S54" s="159">
        <v>259600</v>
      </c>
      <c r="T54" s="160">
        <f t="shared" si="3"/>
        <v>2855600</v>
      </c>
      <c r="U54" s="161" t="str">
        <f t="shared" si="9"/>
        <v>OK</v>
      </c>
    </row>
    <row r="55" spans="1:21" ht="38.25" x14ac:dyDescent="0.25">
      <c r="A55" s="156" t="s">
        <v>234</v>
      </c>
      <c r="B55" s="157" t="s">
        <v>235</v>
      </c>
      <c r="C55" s="156" t="s">
        <v>4</v>
      </c>
      <c r="D55" s="158">
        <v>3</v>
      </c>
      <c r="E55" s="159">
        <v>185706.6</v>
      </c>
      <c r="F55" s="160">
        <f t="shared" si="4"/>
        <v>557120</v>
      </c>
      <c r="G55" s="159">
        <v>184035</v>
      </c>
      <c r="H55" s="160">
        <f t="shared" si="5"/>
        <v>552105</v>
      </c>
      <c r="I55" s="161" t="str">
        <f t="shared" si="6"/>
        <v>OK</v>
      </c>
      <c r="J55" s="159">
        <v>182360</v>
      </c>
      <c r="K55" s="160">
        <f t="shared" si="0"/>
        <v>547080</v>
      </c>
      <c r="L55" s="161" t="str">
        <f t="shared" si="10"/>
        <v>OK</v>
      </c>
      <c r="M55" s="159">
        <v>184622</v>
      </c>
      <c r="N55" s="160">
        <f t="shared" si="1"/>
        <v>553866</v>
      </c>
      <c r="O55" s="161" t="str">
        <f t="shared" si="7"/>
        <v>OK</v>
      </c>
      <c r="P55" s="159"/>
      <c r="Q55" s="160">
        <f t="shared" si="2"/>
        <v>0</v>
      </c>
      <c r="R55" s="161" t="str">
        <f t="shared" si="8"/>
        <v>OK</v>
      </c>
      <c r="S55" s="159">
        <v>185700</v>
      </c>
      <c r="T55" s="160">
        <f t="shared" si="3"/>
        <v>557100</v>
      </c>
      <c r="U55" s="161" t="str">
        <f t="shared" si="9"/>
        <v>OK</v>
      </c>
    </row>
    <row r="56" spans="1:21" ht="25.5" x14ac:dyDescent="0.25">
      <c r="A56" s="162" t="s">
        <v>236</v>
      </c>
      <c r="B56" s="157" t="s">
        <v>237</v>
      </c>
      <c r="C56" s="156" t="s">
        <v>4</v>
      </c>
      <c r="D56" s="158">
        <v>5</v>
      </c>
      <c r="E56" s="159">
        <v>135012.6</v>
      </c>
      <c r="F56" s="160">
        <f t="shared" si="4"/>
        <v>675063</v>
      </c>
      <c r="G56" s="159">
        <v>133797</v>
      </c>
      <c r="H56" s="160">
        <f t="shared" si="5"/>
        <v>668985</v>
      </c>
      <c r="I56" s="161" t="str">
        <f t="shared" si="6"/>
        <v>OK</v>
      </c>
      <c r="J56" s="159">
        <v>132580</v>
      </c>
      <c r="K56" s="160">
        <f t="shared" si="0"/>
        <v>662900</v>
      </c>
      <c r="L56" s="161" t="str">
        <f t="shared" si="10"/>
        <v>OK</v>
      </c>
      <c r="M56" s="159">
        <v>134224</v>
      </c>
      <c r="N56" s="160">
        <f t="shared" si="1"/>
        <v>671120</v>
      </c>
      <c r="O56" s="161" t="str">
        <f t="shared" si="7"/>
        <v>OK</v>
      </c>
      <c r="P56" s="159"/>
      <c r="Q56" s="160">
        <f t="shared" si="2"/>
        <v>0</v>
      </c>
      <c r="R56" s="161" t="str">
        <f t="shared" si="8"/>
        <v>OK</v>
      </c>
      <c r="S56" s="159">
        <v>135000</v>
      </c>
      <c r="T56" s="160">
        <f t="shared" si="3"/>
        <v>675000</v>
      </c>
      <c r="U56" s="161" t="str">
        <f t="shared" si="9"/>
        <v>OK</v>
      </c>
    </row>
    <row r="57" spans="1:21" ht="15" x14ac:dyDescent="0.25">
      <c r="A57" s="156" t="s">
        <v>238</v>
      </c>
      <c r="B57" s="157" t="s">
        <v>239</v>
      </c>
      <c r="C57" s="156" t="s">
        <v>4</v>
      </c>
      <c r="D57" s="158">
        <v>2</v>
      </c>
      <c r="E57" s="159">
        <v>114901.6</v>
      </c>
      <c r="F57" s="160">
        <f t="shared" si="4"/>
        <v>229803</v>
      </c>
      <c r="G57" s="159">
        <v>113867</v>
      </c>
      <c r="H57" s="160">
        <f t="shared" si="5"/>
        <v>227734</v>
      </c>
      <c r="I57" s="161" t="str">
        <f t="shared" si="6"/>
        <v>OK</v>
      </c>
      <c r="J57" s="159">
        <v>112830</v>
      </c>
      <c r="K57" s="160">
        <f t="shared" si="0"/>
        <v>225660</v>
      </c>
      <c r="L57" s="161" t="str">
        <f t="shared" si="10"/>
        <v>OK</v>
      </c>
      <c r="M57" s="159">
        <v>114231</v>
      </c>
      <c r="N57" s="160">
        <f t="shared" si="1"/>
        <v>228462</v>
      </c>
      <c r="O57" s="161" t="str">
        <f t="shared" si="7"/>
        <v>OK</v>
      </c>
      <c r="P57" s="159"/>
      <c r="Q57" s="160">
        <f t="shared" si="2"/>
        <v>0</v>
      </c>
      <c r="R57" s="161" t="str">
        <f t="shared" si="8"/>
        <v>OK</v>
      </c>
      <c r="S57" s="159">
        <v>114000</v>
      </c>
      <c r="T57" s="160">
        <f t="shared" si="3"/>
        <v>228000</v>
      </c>
      <c r="U57" s="161" t="str">
        <f t="shared" si="9"/>
        <v>OK</v>
      </c>
    </row>
    <row r="58" spans="1:21" ht="15" x14ac:dyDescent="0.25">
      <c r="A58" s="156" t="s">
        <v>240</v>
      </c>
      <c r="B58" s="157" t="s">
        <v>241</v>
      </c>
      <c r="C58" s="156" t="s">
        <v>4</v>
      </c>
      <c r="D58" s="158">
        <v>2</v>
      </c>
      <c r="E58" s="159">
        <v>130609.60000000001</v>
      </c>
      <c r="F58" s="160">
        <f t="shared" si="4"/>
        <v>261219</v>
      </c>
      <c r="G58" s="159">
        <v>129434</v>
      </c>
      <c r="H58" s="160">
        <f t="shared" si="5"/>
        <v>258868</v>
      </c>
      <c r="I58" s="161" t="str">
        <f t="shared" si="6"/>
        <v>OK</v>
      </c>
      <c r="J58" s="159">
        <v>128260</v>
      </c>
      <c r="K58" s="160">
        <f t="shared" si="0"/>
        <v>256520</v>
      </c>
      <c r="L58" s="161" t="str">
        <f t="shared" si="10"/>
        <v>OK</v>
      </c>
      <c r="M58" s="159">
        <v>129847</v>
      </c>
      <c r="N58" s="160">
        <f t="shared" si="1"/>
        <v>259694</v>
      </c>
      <c r="O58" s="161" t="str">
        <f t="shared" si="7"/>
        <v>OK</v>
      </c>
      <c r="P58" s="159"/>
      <c r="Q58" s="160">
        <f t="shared" si="2"/>
        <v>0</v>
      </c>
      <c r="R58" s="161" t="str">
        <f t="shared" si="8"/>
        <v>OK</v>
      </c>
      <c r="S58" s="159">
        <v>130000</v>
      </c>
      <c r="T58" s="160">
        <f t="shared" si="3"/>
        <v>260000</v>
      </c>
      <c r="U58" s="161" t="str">
        <f t="shared" si="9"/>
        <v>OK</v>
      </c>
    </row>
    <row r="59" spans="1:21" s="185" customFormat="1" ht="15" x14ac:dyDescent="0.25">
      <c r="A59" s="191">
        <v>4.4000000000000004</v>
      </c>
      <c r="B59" s="192" t="s">
        <v>242</v>
      </c>
      <c r="C59" s="191"/>
      <c r="D59" s="193"/>
      <c r="E59" s="194"/>
      <c r="F59" s="195"/>
      <c r="G59" s="194"/>
      <c r="H59" s="195"/>
      <c r="I59" s="184"/>
      <c r="J59" s="194"/>
      <c r="K59" s="195"/>
      <c r="L59" s="184"/>
      <c r="M59" s="194"/>
      <c r="N59" s="195"/>
      <c r="O59" s="184"/>
      <c r="P59" s="194"/>
      <c r="Q59" s="195"/>
      <c r="R59" s="184"/>
      <c r="S59" s="194"/>
      <c r="T59" s="195"/>
      <c r="U59" s="184"/>
    </row>
    <row r="60" spans="1:21" ht="63.75" x14ac:dyDescent="0.25">
      <c r="A60" s="186" t="s">
        <v>243</v>
      </c>
      <c r="B60" s="187" t="s">
        <v>244</v>
      </c>
      <c r="C60" s="186" t="s">
        <v>4</v>
      </c>
      <c r="D60" s="188">
        <v>2</v>
      </c>
      <c r="E60" s="189">
        <v>1555994</v>
      </c>
      <c r="F60" s="190">
        <f t="shared" si="4"/>
        <v>3111988</v>
      </c>
      <c r="G60" s="189">
        <v>1541990</v>
      </c>
      <c r="H60" s="190">
        <f t="shared" si="5"/>
        <v>3083980</v>
      </c>
      <c r="I60" s="161" t="str">
        <f t="shared" si="6"/>
        <v>OK</v>
      </c>
      <c r="J60" s="189">
        <v>1527990</v>
      </c>
      <c r="K60" s="190">
        <f t="shared" ref="K60" si="11">ROUND($D60*J60,0)</f>
        <v>3055980</v>
      </c>
      <c r="L60" s="161" t="str">
        <f t="shared" ref="L60" si="12">+IF(J60&lt;=$E60,"OK","NO OK")</f>
        <v>OK</v>
      </c>
      <c r="M60" s="189">
        <v>1546910</v>
      </c>
      <c r="N60" s="190">
        <f t="shared" ref="N60" si="13">ROUND($D60*M60,0)</f>
        <v>3093820</v>
      </c>
      <c r="O60" s="161" t="str">
        <f t="shared" ref="O60" si="14">+IF(M60&lt;=$E60,"OK","NO OK")</f>
        <v>OK</v>
      </c>
      <c r="P60" s="189"/>
      <c r="Q60" s="190">
        <f t="shared" ref="Q60" si="15">ROUND($D60*P60,0)</f>
        <v>0</v>
      </c>
      <c r="R60" s="161" t="str">
        <f t="shared" ref="R60" si="16">+IF(P60&lt;=$E60,"OK","NO OK")</f>
        <v>OK</v>
      </c>
      <c r="S60" s="189">
        <v>1500000</v>
      </c>
      <c r="T60" s="190">
        <f t="shared" ref="T60" si="17">ROUND($D60*S60,0)</f>
        <v>3000000</v>
      </c>
      <c r="U60" s="161" t="str">
        <f>+IF(S60&lt;=$E60,"OK","NO OK")</f>
        <v>OK</v>
      </c>
    </row>
    <row r="61" spans="1:21" s="185" customFormat="1" ht="15" x14ac:dyDescent="0.25">
      <c r="A61" s="191">
        <v>4.5</v>
      </c>
      <c r="B61" s="192" t="s">
        <v>245</v>
      </c>
      <c r="C61" s="191"/>
      <c r="D61" s="193"/>
      <c r="E61" s="194"/>
      <c r="F61" s="195"/>
      <c r="G61" s="194"/>
      <c r="H61" s="190"/>
      <c r="I61" s="161"/>
      <c r="J61" s="194"/>
      <c r="K61" s="190"/>
      <c r="L61" s="161"/>
      <c r="M61" s="194"/>
      <c r="N61" s="190"/>
      <c r="O61" s="161"/>
      <c r="P61" s="194"/>
      <c r="Q61" s="190"/>
      <c r="R61" s="161"/>
      <c r="S61" s="194"/>
      <c r="T61" s="190"/>
      <c r="U61" s="161" t="str">
        <f t="shared" ref="U61" si="18">+IF(S61&lt;=$E61,"OK","NO OK")</f>
        <v>OK</v>
      </c>
    </row>
    <row r="62" spans="1:21" ht="38.25" x14ac:dyDescent="0.25">
      <c r="A62" s="186" t="s">
        <v>246</v>
      </c>
      <c r="B62" s="187" t="s">
        <v>247</v>
      </c>
      <c r="C62" s="186" t="s">
        <v>4</v>
      </c>
      <c r="D62" s="188">
        <v>9</v>
      </c>
      <c r="E62" s="189">
        <v>627923.15</v>
      </c>
      <c r="F62" s="190">
        <f t="shared" si="4"/>
        <v>5651308</v>
      </c>
      <c r="G62" s="189">
        <v>622272</v>
      </c>
      <c r="H62" s="190">
        <f t="shared" ref="H62:H96" si="19">ROUND($D62*G62,0)</f>
        <v>5600448</v>
      </c>
      <c r="I62" s="161" t="str">
        <f t="shared" ref="I62:I96" si="20">+IF(G62&lt;=$E62,"OK","NO OK")</f>
        <v>OK</v>
      </c>
      <c r="J62" s="189">
        <v>616620</v>
      </c>
      <c r="K62" s="190">
        <f t="shared" ref="K62:K96" si="21">ROUND($D62*J62,0)</f>
        <v>5549580</v>
      </c>
      <c r="L62" s="161" t="str">
        <f t="shared" ref="L62:L96" si="22">+IF(J62&lt;=$E62,"OK","NO OK")</f>
        <v>OK</v>
      </c>
      <c r="M62" s="189">
        <v>624257</v>
      </c>
      <c r="N62" s="190">
        <f t="shared" ref="N62:N96" si="23">ROUND($D62*M62,0)</f>
        <v>5618313</v>
      </c>
      <c r="O62" s="161" t="str">
        <f t="shared" ref="O62:O96" si="24">+IF(M62&lt;=$E62,"OK","NO OK")</f>
        <v>OK</v>
      </c>
      <c r="P62" s="189"/>
      <c r="Q62" s="190">
        <f t="shared" ref="Q62:Q96" si="25">ROUND($D62*P62,0)</f>
        <v>0</v>
      </c>
      <c r="R62" s="161" t="str">
        <f t="shared" ref="R62:R96" si="26">+IF(P62&lt;=$E62,"OK","NO OK")</f>
        <v>OK</v>
      </c>
      <c r="S62" s="189">
        <v>600000</v>
      </c>
      <c r="T62" s="190">
        <f t="shared" ref="T62:T96" si="27">ROUND($D62*S62,0)</f>
        <v>5400000</v>
      </c>
      <c r="U62" s="161" t="str">
        <f t="shared" ref="U62:U96" si="28">+IF(S62&lt;=$E62,"OK","NO OK")</f>
        <v>OK</v>
      </c>
    </row>
    <row r="63" spans="1:21" ht="15" x14ac:dyDescent="0.25">
      <c r="A63" s="186" t="s">
        <v>248</v>
      </c>
      <c r="B63" s="187" t="s">
        <v>249</v>
      </c>
      <c r="C63" s="186" t="s">
        <v>157</v>
      </c>
      <c r="D63" s="188">
        <v>144.6</v>
      </c>
      <c r="E63" s="189">
        <v>19321.616600000001</v>
      </c>
      <c r="F63" s="190">
        <f t="shared" si="4"/>
        <v>2793906</v>
      </c>
      <c r="G63" s="189">
        <v>19148</v>
      </c>
      <c r="H63" s="190">
        <f t="shared" si="19"/>
        <v>2768801</v>
      </c>
      <c r="I63" s="161" t="str">
        <f t="shared" si="20"/>
        <v>OK</v>
      </c>
      <c r="J63" s="189">
        <v>18970</v>
      </c>
      <c r="K63" s="190">
        <f t="shared" si="21"/>
        <v>2743062</v>
      </c>
      <c r="L63" s="161" t="str">
        <f t="shared" si="22"/>
        <v>OK</v>
      </c>
      <c r="M63" s="189">
        <v>19209</v>
      </c>
      <c r="N63" s="190">
        <f t="shared" si="23"/>
        <v>2777621</v>
      </c>
      <c r="O63" s="161" t="str">
        <f t="shared" si="24"/>
        <v>OK</v>
      </c>
      <c r="P63" s="189"/>
      <c r="Q63" s="190">
        <f t="shared" si="25"/>
        <v>0</v>
      </c>
      <c r="R63" s="161" t="str">
        <f t="shared" si="26"/>
        <v>OK</v>
      </c>
      <c r="S63" s="189">
        <v>19000</v>
      </c>
      <c r="T63" s="190">
        <f t="shared" si="27"/>
        <v>2747400</v>
      </c>
      <c r="U63" s="161" t="str">
        <f t="shared" si="28"/>
        <v>OK</v>
      </c>
    </row>
    <row r="64" spans="1:21" ht="15" x14ac:dyDescent="0.25">
      <c r="A64" s="186" t="s">
        <v>250</v>
      </c>
      <c r="B64" s="187" t="s">
        <v>251</v>
      </c>
      <c r="C64" s="186" t="s">
        <v>157</v>
      </c>
      <c r="D64" s="188">
        <v>75</v>
      </c>
      <c r="E64" s="189">
        <v>16465.766600000003</v>
      </c>
      <c r="F64" s="190">
        <f t="shared" si="4"/>
        <v>1234932</v>
      </c>
      <c r="G64" s="189">
        <v>16318</v>
      </c>
      <c r="H64" s="190">
        <f t="shared" si="19"/>
        <v>1223850</v>
      </c>
      <c r="I64" s="161" t="str">
        <f t="shared" si="20"/>
        <v>OK</v>
      </c>
      <c r="J64" s="189">
        <v>16170</v>
      </c>
      <c r="K64" s="190">
        <f t="shared" si="21"/>
        <v>1212750</v>
      </c>
      <c r="L64" s="161" t="str">
        <f t="shared" si="22"/>
        <v>OK</v>
      </c>
      <c r="M64" s="189">
        <v>16370</v>
      </c>
      <c r="N64" s="190">
        <f t="shared" si="23"/>
        <v>1227750</v>
      </c>
      <c r="O64" s="161" t="str">
        <f t="shared" si="24"/>
        <v>OK</v>
      </c>
      <c r="P64" s="189"/>
      <c r="Q64" s="190">
        <f t="shared" si="25"/>
        <v>0</v>
      </c>
      <c r="R64" s="161" t="str">
        <f t="shared" si="26"/>
        <v>OK</v>
      </c>
      <c r="S64" s="189">
        <v>16000</v>
      </c>
      <c r="T64" s="190">
        <f t="shared" si="27"/>
        <v>1200000</v>
      </c>
      <c r="U64" s="161" t="str">
        <f t="shared" si="28"/>
        <v>OK</v>
      </c>
    </row>
    <row r="65" spans="1:21" ht="38.25" x14ac:dyDescent="0.25">
      <c r="A65" s="186" t="s">
        <v>252</v>
      </c>
      <c r="B65" s="187" t="s">
        <v>253</v>
      </c>
      <c r="C65" s="186" t="s">
        <v>157</v>
      </c>
      <c r="D65" s="188">
        <v>150</v>
      </c>
      <c r="E65" s="189">
        <v>478999.08</v>
      </c>
      <c r="F65" s="190">
        <f t="shared" si="4"/>
        <v>71849862</v>
      </c>
      <c r="G65" s="189">
        <v>474688</v>
      </c>
      <c r="H65" s="190">
        <f t="shared" si="19"/>
        <v>71203200</v>
      </c>
      <c r="I65" s="161" t="str">
        <f t="shared" si="20"/>
        <v>OK</v>
      </c>
      <c r="J65" s="189">
        <v>470380</v>
      </c>
      <c r="K65" s="190">
        <f t="shared" si="21"/>
        <v>70557000</v>
      </c>
      <c r="L65" s="161" t="str">
        <f t="shared" si="22"/>
        <v>OK</v>
      </c>
      <c r="M65" s="189">
        <v>476203</v>
      </c>
      <c r="N65" s="190">
        <f t="shared" si="23"/>
        <v>71430450</v>
      </c>
      <c r="O65" s="161" t="str">
        <f t="shared" si="24"/>
        <v>OK</v>
      </c>
      <c r="P65" s="189"/>
      <c r="Q65" s="190">
        <f t="shared" si="25"/>
        <v>0</v>
      </c>
      <c r="R65" s="161" t="str">
        <f t="shared" si="26"/>
        <v>OK</v>
      </c>
      <c r="S65" s="189">
        <v>477000</v>
      </c>
      <c r="T65" s="190">
        <f t="shared" si="27"/>
        <v>71550000</v>
      </c>
      <c r="U65" s="161" t="str">
        <f t="shared" si="28"/>
        <v>OK</v>
      </c>
    </row>
    <row r="66" spans="1:21" ht="38.25" x14ac:dyDescent="0.25">
      <c r="A66" s="186" t="s">
        <v>254</v>
      </c>
      <c r="B66" s="187" t="s">
        <v>255</v>
      </c>
      <c r="C66" s="186" t="s">
        <v>157</v>
      </c>
      <c r="D66" s="188">
        <v>36.75</v>
      </c>
      <c r="E66" s="189">
        <v>7320.6627210884353</v>
      </c>
      <c r="F66" s="190">
        <f t="shared" si="4"/>
        <v>269034</v>
      </c>
      <c r="G66" s="189">
        <v>7255</v>
      </c>
      <c r="H66" s="190">
        <f t="shared" si="19"/>
        <v>266621</v>
      </c>
      <c r="I66" s="161" t="str">
        <f t="shared" si="20"/>
        <v>OK</v>
      </c>
      <c r="J66" s="189">
        <v>7190</v>
      </c>
      <c r="K66" s="190">
        <f t="shared" si="21"/>
        <v>264233</v>
      </c>
      <c r="L66" s="161" t="str">
        <f t="shared" si="22"/>
        <v>OK</v>
      </c>
      <c r="M66" s="189">
        <v>7278</v>
      </c>
      <c r="N66" s="190">
        <f t="shared" si="23"/>
        <v>267467</v>
      </c>
      <c r="O66" s="161" t="str">
        <f t="shared" si="24"/>
        <v>OK</v>
      </c>
      <c r="P66" s="189"/>
      <c r="Q66" s="190">
        <f t="shared" si="25"/>
        <v>0</v>
      </c>
      <c r="R66" s="161" t="str">
        <f t="shared" si="26"/>
        <v>OK</v>
      </c>
      <c r="S66" s="189">
        <v>7300</v>
      </c>
      <c r="T66" s="190">
        <f t="shared" si="27"/>
        <v>268275</v>
      </c>
      <c r="U66" s="161" t="str">
        <f t="shared" si="28"/>
        <v>OK</v>
      </c>
    </row>
    <row r="67" spans="1:21" ht="38.25" x14ac:dyDescent="0.25">
      <c r="A67" s="186" t="s">
        <v>256</v>
      </c>
      <c r="B67" s="187" t="s">
        <v>257</v>
      </c>
      <c r="C67" s="186" t="s">
        <v>157</v>
      </c>
      <c r="D67" s="188">
        <v>41.31</v>
      </c>
      <c r="E67" s="189">
        <v>29521.519985475672</v>
      </c>
      <c r="F67" s="190">
        <f t="shared" si="4"/>
        <v>1219534</v>
      </c>
      <c r="G67" s="189">
        <v>29256</v>
      </c>
      <c r="H67" s="190">
        <f t="shared" si="19"/>
        <v>1208565</v>
      </c>
      <c r="I67" s="161" t="str">
        <f t="shared" si="20"/>
        <v>OK</v>
      </c>
      <c r="J67" s="189">
        <v>28990</v>
      </c>
      <c r="K67" s="190">
        <f t="shared" si="21"/>
        <v>1197577</v>
      </c>
      <c r="L67" s="161" t="str">
        <f t="shared" si="22"/>
        <v>OK</v>
      </c>
      <c r="M67" s="189">
        <v>29349</v>
      </c>
      <c r="N67" s="190">
        <f t="shared" si="23"/>
        <v>1212407</v>
      </c>
      <c r="O67" s="161" t="str">
        <f t="shared" si="24"/>
        <v>OK</v>
      </c>
      <c r="P67" s="189"/>
      <c r="Q67" s="190">
        <f t="shared" si="25"/>
        <v>0</v>
      </c>
      <c r="R67" s="161" t="str">
        <f t="shared" si="26"/>
        <v>OK</v>
      </c>
      <c r="S67" s="189">
        <v>29500</v>
      </c>
      <c r="T67" s="190">
        <f t="shared" si="27"/>
        <v>1218645</v>
      </c>
      <c r="U67" s="161" t="str">
        <f t="shared" si="28"/>
        <v>OK</v>
      </c>
    </row>
    <row r="68" spans="1:21" ht="102" x14ac:dyDescent="0.25">
      <c r="A68" s="186" t="s">
        <v>258</v>
      </c>
      <c r="B68" s="187" t="s">
        <v>259</v>
      </c>
      <c r="C68" s="186" t="s">
        <v>4</v>
      </c>
      <c r="D68" s="188">
        <v>1</v>
      </c>
      <c r="E68" s="189">
        <v>2451950</v>
      </c>
      <c r="F68" s="190">
        <f t="shared" si="4"/>
        <v>2451950</v>
      </c>
      <c r="G68" s="189">
        <v>2429882</v>
      </c>
      <c r="H68" s="190">
        <f t="shared" si="19"/>
        <v>2429882</v>
      </c>
      <c r="I68" s="161" t="str">
        <f t="shared" si="20"/>
        <v>OK</v>
      </c>
      <c r="J68" s="189">
        <v>2407810</v>
      </c>
      <c r="K68" s="190">
        <f t="shared" si="21"/>
        <v>2407810</v>
      </c>
      <c r="L68" s="161" t="str">
        <f t="shared" si="22"/>
        <v>OK</v>
      </c>
      <c r="M68" s="189">
        <v>2437635</v>
      </c>
      <c r="N68" s="190">
        <f t="shared" si="23"/>
        <v>2437635</v>
      </c>
      <c r="O68" s="161" t="str">
        <f t="shared" si="24"/>
        <v>OK</v>
      </c>
      <c r="P68" s="189"/>
      <c r="Q68" s="190">
        <f t="shared" si="25"/>
        <v>0</v>
      </c>
      <c r="R68" s="161" t="str">
        <f t="shared" si="26"/>
        <v>OK</v>
      </c>
      <c r="S68" s="189">
        <v>2400000</v>
      </c>
      <c r="T68" s="190">
        <f t="shared" si="27"/>
        <v>2400000</v>
      </c>
      <c r="U68" s="161" t="str">
        <f t="shared" si="28"/>
        <v>OK</v>
      </c>
    </row>
    <row r="69" spans="1:21" s="185" customFormat="1" ht="15" x14ac:dyDescent="0.25">
      <c r="A69" s="191">
        <v>4.5999999999999996</v>
      </c>
      <c r="B69" s="192" t="s">
        <v>260</v>
      </c>
      <c r="C69" s="191"/>
      <c r="D69" s="193"/>
      <c r="E69" s="194"/>
      <c r="F69" s="195">
        <f t="shared" si="4"/>
        <v>0</v>
      </c>
      <c r="G69" s="194"/>
      <c r="H69" s="190">
        <f t="shared" si="19"/>
        <v>0</v>
      </c>
      <c r="I69" s="161" t="str">
        <f t="shared" si="20"/>
        <v>OK</v>
      </c>
      <c r="J69" s="194"/>
      <c r="K69" s="190">
        <f t="shared" si="21"/>
        <v>0</v>
      </c>
      <c r="L69" s="161" t="str">
        <f t="shared" si="22"/>
        <v>OK</v>
      </c>
      <c r="M69" s="194"/>
      <c r="N69" s="190">
        <f t="shared" si="23"/>
        <v>0</v>
      </c>
      <c r="O69" s="161" t="str">
        <f t="shared" si="24"/>
        <v>OK</v>
      </c>
      <c r="P69" s="194"/>
      <c r="Q69" s="190">
        <f t="shared" si="25"/>
        <v>0</v>
      </c>
      <c r="R69" s="161" t="str">
        <f t="shared" si="26"/>
        <v>OK</v>
      </c>
      <c r="S69" s="194"/>
      <c r="T69" s="190">
        <f t="shared" si="27"/>
        <v>0</v>
      </c>
      <c r="U69" s="161" t="str">
        <f t="shared" si="28"/>
        <v>OK</v>
      </c>
    </row>
    <row r="70" spans="1:21" ht="360" x14ac:dyDescent="0.25">
      <c r="A70" s="186" t="s">
        <v>261</v>
      </c>
      <c r="B70" s="196" t="s">
        <v>262</v>
      </c>
      <c r="C70" s="186" t="s">
        <v>4</v>
      </c>
      <c r="D70" s="188">
        <v>1</v>
      </c>
      <c r="E70" s="189">
        <v>23262729</v>
      </c>
      <c r="F70" s="190">
        <f t="shared" si="4"/>
        <v>23262729</v>
      </c>
      <c r="G70" s="189">
        <v>23053364</v>
      </c>
      <c r="H70" s="190">
        <f t="shared" si="19"/>
        <v>23053364</v>
      </c>
      <c r="I70" s="161" t="str">
        <f t="shared" si="20"/>
        <v>OK</v>
      </c>
      <c r="J70" s="189">
        <v>22844000</v>
      </c>
      <c r="K70" s="190">
        <f t="shared" si="21"/>
        <v>22844000</v>
      </c>
      <c r="L70" s="161" t="str">
        <f t="shared" si="22"/>
        <v>OK</v>
      </c>
      <c r="M70" s="189">
        <v>23126913</v>
      </c>
      <c r="N70" s="190">
        <f t="shared" si="23"/>
        <v>23126913</v>
      </c>
      <c r="O70" s="161" t="str">
        <f t="shared" si="24"/>
        <v>OK</v>
      </c>
      <c r="P70" s="189"/>
      <c r="Q70" s="190">
        <f t="shared" si="25"/>
        <v>0</v>
      </c>
      <c r="R70" s="161" t="str">
        <f t="shared" si="26"/>
        <v>OK</v>
      </c>
      <c r="S70" s="189">
        <v>23262729</v>
      </c>
      <c r="T70" s="190">
        <f t="shared" si="27"/>
        <v>23262729</v>
      </c>
      <c r="U70" s="161" t="str">
        <f t="shared" si="28"/>
        <v>OK</v>
      </c>
    </row>
    <row r="71" spans="1:21" ht="51" x14ac:dyDescent="0.25">
      <c r="A71" s="186" t="s">
        <v>263</v>
      </c>
      <c r="B71" s="187" t="s">
        <v>264</v>
      </c>
      <c r="C71" s="186" t="s">
        <v>19</v>
      </c>
      <c r="D71" s="188">
        <v>1</v>
      </c>
      <c r="E71" s="189">
        <v>1320238</v>
      </c>
      <c r="F71" s="190">
        <f t="shared" si="4"/>
        <v>1320238</v>
      </c>
      <c r="G71" s="189">
        <v>1308356</v>
      </c>
      <c r="H71" s="190">
        <f t="shared" si="19"/>
        <v>1308356</v>
      </c>
      <c r="I71" s="161" t="str">
        <f t="shared" si="20"/>
        <v>OK</v>
      </c>
      <c r="J71" s="189">
        <v>1296470</v>
      </c>
      <c r="K71" s="190">
        <f t="shared" si="21"/>
        <v>1296470</v>
      </c>
      <c r="L71" s="161" t="str">
        <f t="shared" si="22"/>
        <v>OK</v>
      </c>
      <c r="M71" s="189">
        <v>1312408</v>
      </c>
      <c r="N71" s="190">
        <f t="shared" si="23"/>
        <v>1312408</v>
      </c>
      <c r="O71" s="161" t="str">
        <f t="shared" si="24"/>
        <v>OK</v>
      </c>
      <c r="P71" s="189"/>
      <c r="Q71" s="190">
        <f t="shared" si="25"/>
        <v>0</v>
      </c>
      <c r="R71" s="161" t="str">
        <f t="shared" si="26"/>
        <v>OK</v>
      </c>
      <c r="S71" s="189">
        <v>1250000</v>
      </c>
      <c r="T71" s="190">
        <f t="shared" si="27"/>
        <v>1250000</v>
      </c>
      <c r="U71" s="161" t="str">
        <f t="shared" si="28"/>
        <v>OK</v>
      </c>
    </row>
    <row r="72" spans="1:21" s="185" customFormat="1" ht="15" x14ac:dyDescent="0.25">
      <c r="A72" s="191">
        <v>4.7</v>
      </c>
      <c r="B72" s="192" t="s">
        <v>265</v>
      </c>
      <c r="C72" s="191"/>
      <c r="D72" s="193"/>
      <c r="E72" s="194"/>
      <c r="F72" s="195"/>
      <c r="G72" s="194"/>
      <c r="H72" s="190">
        <f t="shared" si="19"/>
        <v>0</v>
      </c>
      <c r="I72" s="161" t="str">
        <f t="shared" si="20"/>
        <v>OK</v>
      </c>
      <c r="J72" s="194"/>
      <c r="K72" s="190">
        <f t="shared" si="21"/>
        <v>0</v>
      </c>
      <c r="L72" s="161" t="str">
        <f t="shared" si="22"/>
        <v>OK</v>
      </c>
      <c r="M72" s="194"/>
      <c r="N72" s="190">
        <f t="shared" si="23"/>
        <v>0</v>
      </c>
      <c r="O72" s="161" t="str">
        <f t="shared" si="24"/>
        <v>OK</v>
      </c>
      <c r="P72" s="194"/>
      <c r="Q72" s="190">
        <f t="shared" si="25"/>
        <v>0</v>
      </c>
      <c r="R72" s="161" t="str">
        <f t="shared" si="26"/>
        <v>OK</v>
      </c>
      <c r="S72" s="194"/>
      <c r="T72" s="190">
        <f t="shared" si="27"/>
        <v>0</v>
      </c>
      <c r="U72" s="161" t="str">
        <f t="shared" si="28"/>
        <v>OK</v>
      </c>
    </row>
    <row r="73" spans="1:21" ht="15" x14ac:dyDescent="0.25">
      <c r="A73" s="186" t="s">
        <v>266</v>
      </c>
      <c r="B73" s="187" t="s">
        <v>267</v>
      </c>
      <c r="C73" s="186" t="s">
        <v>19</v>
      </c>
      <c r="D73" s="188">
        <v>1</v>
      </c>
      <c r="E73" s="189">
        <v>450000</v>
      </c>
      <c r="F73" s="190">
        <f t="shared" si="4"/>
        <v>450000</v>
      </c>
      <c r="G73" s="189">
        <v>445950</v>
      </c>
      <c r="H73" s="190">
        <f t="shared" si="19"/>
        <v>445950</v>
      </c>
      <c r="I73" s="161" t="str">
        <f t="shared" si="20"/>
        <v>OK</v>
      </c>
      <c r="J73" s="189">
        <v>441900</v>
      </c>
      <c r="K73" s="190">
        <f t="shared" si="21"/>
        <v>441900</v>
      </c>
      <c r="L73" s="161" t="str">
        <f t="shared" si="22"/>
        <v>OK</v>
      </c>
      <c r="M73" s="189">
        <v>447373</v>
      </c>
      <c r="N73" s="190">
        <f t="shared" si="23"/>
        <v>447373</v>
      </c>
      <c r="O73" s="161" t="str">
        <f t="shared" si="24"/>
        <v>OK</v>
      </c>
      <c r="P73" s="189"/>
      <c r="Q73" s="190">
        <f t="shared" si="25"/>
        <v>0</v>
      </c>
      <c r="R73" s="161" t="str">
        <f t="shared" si="26"/>
        <v>OK</v>
      </c>
      <c r="S73" s="189">
        <v>450000</v>
      </c>
      <c r="T73" s="190">
        <f t="shared" si="27"/>
        <v>450000</v>
      </c>
      <c r="U73" s="161" t="str">
        <f t="shared" si="28"/>
        <v>OK</v>
      </c>
    </row>
    <row r="74" spans="1:21" s="185" customFormat="1" ht="15" x14ac:dyDescent="0.25">
      <c r="A74" s="191">
        <v>5</v>
      </c>
      <c r="B74" s="192" t="s">
        <v>268</v>
      </c>
      <c r="C74" s="191"/>
      <c r="D74" s="193"/>
      <c r="E74" s="194"/>
      <c r="F74" s="195"/>
      <c r="G74" s="194"/>
      <c r="H74" s="190">
        <f t="shared" si="19"/>
        <v>0</v>
      </c>
      <c r="I74" s="161" t="str">
        <f t="shared" si="20"/>
        <v>OK</v>
      </c>
      <c r="J74" s="194"/>
      <c r="K74" s="190">
        <f t="shared" si="21"/>
        <v>0</v>
      </c>
      <c r="L74" s="161" t="str">
        <f t="shared" si="22"/>
        <v>OK</v>
      </c>
      <c r="M74" s="194"/>
      <c r="N74" s="190">
        <f t="shared" si="23"/>
        <v>0</v>
      </c>
      <c r="O74" s="161" t="str">
        <f t="shared" si="24"/>
        <v>OK</v>
      </c>
      <c r="P74" s="194"/>
      <c r="Q74" s="190">
        <f t="shared" si="25"/>
        <v>0</v>
      </c>
      <c r="R74" s="161" t="str">
        <f t="shared" si="26"/>
        <v>OK</v>
      </c>
      <c r="S74" s="194"/>
      <c r="T74" s="190">
        <f t="shared" si="27"/>
        <v>0</v>
      </c>
      <c r="U74" s="161" t="str">
        <f t="shared" si="28"/>
        <v>OK</v>
      </c>
    </row>
    <row r="75" spans="1:21" ht="25.5" x14ac:dyDescent="0.25">
      <c r="A75" s="186" t="s">
        <v>269</v>
      </c>
      <c r="B75" s="187" t="s">
        <v>270</v>
      </c>
      <c r="C75" s="186" t="s">
        <v>157</v>
      </c>
      <c r="D75" s="188">
        <v>130</v>
      </c>
      <c r="E75" s="189">
        <v>46140</v>
      </c>
      <c r="F75" s="190">
        <f t="shared" si="4"/>
        <v>5998200</v>
      </c>
      <c r="G75" s="189">
        <v>45725</v>
      </c>
      <c r="H75" s="190">
        <f t="shared" si="19"/>
        <v>5944250</v>
      </c>
      <c r="I75" s="161" t="str">
        <f t="shared" si="20"/>
        <v>OK</v>
      </c>
      <c r="J75" s="189">
        <v>45310</v>
      </c>
      <c r="K75" s="190">
        <f t="shared" si="21"/>
        <v>5890300</v>
      </c>
      <c r="L75" s="161" t="str">
        <f t="shared" si="22"/>
        <v>OK</v>
      </c>
      <c r="M75" s="189">
        <v>45871</v>
      </c>
      <c r="N75" s="190">
        <f t="shared" si="23"/>
        <v>5963230</v>
      </c>
      <c r="O75" s="161" t="str">
        <f t="shared" si="24"/>
        <v>OK</v>
      </c>
      <c r="P75" s="189"/>
      <c r="Q75" s="190">
        <f t="shared" si="25"/>
        <v>0</v>
      </c>
      <c r="R75" s="161" t="str">
        <f t="shared" si="26"/>
        <v>OK</v>
      </c>
      <c r="S75" s="189">
        <v>46140</v>
      </c>
      <c r="T75" s="190">
        <f t="shared" si="27"/>
        <v>5998200</v>
      </c>
      <c r="U75" s="161" t="str">
        <f t="shared" si="28"/>
        <v>OK</v>
      </c>
    </row>
    <row r="76" spans="1:21" ht="25.5" x14ac:dyDescent="0.25">
      <c r="A76" s="186" t="s">
        <v>271</v>
      </c>
      <c r="B76" s="187" t="s">
        <v>272</v>
      </c>
      <c r="C76" s="186" t="s">
        <v>157</v>
      </c>
      <c r="D76" s="188">
        <v>30</v>
      </c>
      <c r="E76" s="189">
        <v>136000</v>
      </c>
      <c r="F76" s="190">
        <f t="shared" ref="F76:F96" si="29">ROUND(D76*E76,0)</f>
        <v>4080000</v>
      </c>
      <c r="G76" s="189">
        <v>134776</v>
      </c>
      <c r="H76" s="190">
        <f t="shared" si="19"/>
        <v>4043280</v>
      </c>
      <c r="I76" s="161" t="str">
        <f t="shared" si="20"/>
        <v>OK</v>
      </c>
      <c r="J76" s="189">
        <v>133550</v>
      </c>
      <c r="K76" s="190">
        <f t="shared" si="21"/>
        <v>4006500</v>
      </c>
      <c r="L76" s="161" t="str">
        <f t="shared" si="22"/>
        <v>OK</v>
      </c>
      <c r="M76" s="189">
        <v>135206</v>
      </c>
      <c r="N76" s="190">
        <f t="shared" si="23"/>
        <v>4056180</v>
      </c>
      <c r="O76" s="161" t="str">
        <f t="shared" si="24"/>
        <v>OK</v>
      </c>
      <c r="P76" s="189"/>
      <c r="Q76" s="190">
        <f t="shared" si="25"/>
        <v>0</v>
      </c>
      <c r="R76" s="161" t="str">
        <f t="shared" si="26"/>
        <v>OK</v>
      </c>
      <c r="S76" s="189">
        <v>136000</v>
      </c>
      <c r="T76" s="190">
        <f t="shared" si="27"/>
        <v>4080000</v>
      </c>
      <c r="U76" s="161" t="str">
        <f t="shared" si="28"/>
        <v>OK</v>
      </c>
    </row>
    <row r="77" spans="1:21" s="185" customFormat="1" ht="15" x14ac:dyDescent="0.25">
      <c r="A77" s="191">
        <v>6</v>
      </c>
      <c r="B77" s="192" t="s">
        <v>273</v>
      </c>
      <c r="C77" s="191"/>
      <c r="D77" s="193"/>
      <c r="E77" s="194"/>
      <c r="F77" s="195"/>
      <c r="G77" s="194"/>
      <c r="H77" s="190">
        <f t="shared" si="19"/>
        <v>0</v>
      </c>
      <c r="I77" s="161" t="str">
        <f t="shared" si="20"/>
        <v>OK</v>
      </c>
      <c r="J77" s="194"/>
      <c r="K77" s="190">
        <f t="shared" si="21"/>
        <v>0</v>
      </c>
      <c r="L77" s="161" t="str">
        <f t="shared" si="22"/>
        <v>OK</v>
      </c>
      <c r="M77" s="194"/>
      <c r="N77" s="190">
        <f t="shared" si="23"/>
        <v>0</v>
      </c>
      <c r="O77" s="161" t="str">
        <f t="shared" si="24"/>
        <v>OK</v>
      </c>
      <c r="P77" s="194"/>
      <c r="Q77" s="190">
        <f t="shared" si="25"/>
        <v>0</v>
      </c>
      <c r="R77" s="161" t="str">
        <f t="shared" si="26"/>
        <v>OK</v>
      </c>
      <c r="S77" s="194"/>
      <c r="T77" s="190">
        <f t="shared" si="27"/>
        <v>0</v>
      </c>
      <c r="U77" s="161" t="str">
        <f t="shared" si="28"/>
        <v>OK</v>
      </c>
    </row>
    <row r="78" spans="1:21" ht="114.75" x14ac:dyDescent="0.25">
      <c r="A78" s="186">
        <v>6.01</v>
      </c>
      <c r="B78" s="187" t="s">
        <v>274</v>
      </c>
      <c r="C78" s="186" t="s">
        <v>4</v>
      </c>
      <c r="D78" s="188">
        <v>1</v>
      </c>
      <c r="E78" s="189">
        <v>8745216</v>
      </c>
      <c r="F78" s="190">
        <f t="shared" si="29"/>
        <v>8745216</v>
      </c>
      <c r="G78" s="189">
        <v>8666509</v>
      </c>
      <c r="H78" s="190">
        <f t="shared" si="19"/>
        <v>8666509</v>
      </c>
      <c r="I78" s="161" t="str">
        <f t="shared" si="20"/>
        <v>OK</v>
      </c>
      <c r="J78" s="189">
        <v>8587800</v>
      </c>
      <c r="K78" s="190">
        <f t="shared" si="21"/>
        <v>8587800</v>
      </c>
      <c r="L78" s="161" t="str">
        <f t="shared" si="22"/>
        <v>OK</v>
      </c>
      <c r="M78" s="189">
        <v>8694158</v>
      </c>
      <c r="N78" s="190">
        <f t="shared" si="23"/>
        <v>8694158</v>
      </c>
      <c r="O78" s="161" t="str">
        <f t="shared" si="24"/>
        <v>OK</v>
      </c>
      <c r="P78" s="189"/>
      <c r="Q78" s="190">
        <f t="shared" si="25"/>
        <v>0</v>
      </c>
      <c r="R78" s="161" t="str">
        <f t="shared" si="26"/>
        <v>OK</v>
      </c>
      <c r="S78" s="189">
        <v>8600000</v>
      </c>
      <c r="T78" s="190">
        <f t="shared" si="27"/>
        <v>8600000</v>
      </c>
      <c r="U78" s="161" t="str">
        <f t="shared" si="28"/>
        <v>OK</v>
      </c>
    </row>
    <row r="79" spans="1:21" ht="127.5" x14ac:dyDescent="0.25">
      <c r="A79" s="186">
        <v>6.02</v>
      </c>
      <c r="B79" s="187" t="s">
        <v>275</v>
      </c>
      <c r="C79" s="186" t="s">
        <v>4</v>
      </c>
      <c r="D79" s="188">
        <v>2</v>
      </c>
      <c r="E79" s="189">
        <v>7269599</v>
      </c>
      <c r="F79" s="190">
        <f t="shared" si="29"/>
        <v>14539198</v>
      </c>
      <c r="G79" s="189">
        <v>7204173</v>
      </c>
      <c r="H79" s="190">
        <f t="shared" si="19"/>
        <v>14408346</v>
      </c>
      <c r="I79" s="161" t="str">
        <f t="shared" si="20"/>
        <v>OK</v>
      </c>
      <c r="J79" s="189">
        <v>7138750</v>
      </c>
      <c r="K79" s="190">
        <f t="shared" si="21"/>
        <v>14277500</v>
      </c>
      <c r="L79" s="161" t="str">
        <f t="shared" si="22"/>
        <v>OK</v>
      </c>
      <c r="M79" s="189">
        <v>7227156</v>
      </c>
      <c r="N79" s="190">
        <f t="shared" si="23"/>
        <v>14454312</v>
      </c>
      <c r="O79" s="161" t="str">
        <f t="shared" si="24"/>
        <v>OK</v>
      </c>
      <c r="P79" s="189"/>
      <c r="Q79" s="190">
        <f t="shared" si="25"/>
        <v>0</v>
      </c>
      <c r="R79" s="161" t="str">
        <f t="shared" si="26"/>
        <v>OK</v>
      </c>
      <c r="S79" s="189">
        <v>7200000</v>
      </c>
      <c r="T79" s="190">
        <f t="shared" si="27"/>
        <v>14400000</v>
      </c>
      <c r="U79" s="161" t="str">
        <f t="shared" si="28"/>
        <v>OK</v>
      </c>
    </row>
    <row r="80" spans="1:21" s="185" customFormat="1" ht="15" x14ac:dyDescent="0.25">
      <c r="A80" s="191">
        <v>7</v>
      </c>
      <c r="B80" s="192" t="s">
        <v>276</v>
      </c>
      <c r="C80" s="191"/>
      <c r="D80" s="193"/>
      <c r="E80" s="194"/>
      <c r="F80" s="195">
        <f t="shared" si="29"/>
        <v>0</v>
      </c>
      <c r="G80" s="194"/>
      <c r="H80" s="190">
        <f t="shared" si="19"/>
        <v>0</v>
      </c>
      <c r="I80" s="161" t="str">
        <f t="shared" si="20"/>
        <v>OK</v>
      </c>
      <c r="J80" s="194"/>
      <c r="K80" s="190">
        <f t="shared" si="21"/>
        <v>0</v>
      </c>
      <c r="L80" s="161" t="str">
        <f t="shared" si="22"/>
        <v>OK</v>
      </c>
      <c r="M80" s="194"/>
      <c r="N80" s="190">
        <f t="shared" si="23"/>
        <v>0</v>
      </c>
      <c r="O80" s="161" t="str">
        <f t="shared" si="24"/>
        <v>OK</v>
      </c>
      <c r="P80" s="194"/>
      <c r="Q80" s="190">
        <f t="shared" si="25"/>
        <v>0</v>
      </c>
      <c r="R80" s="161" t="str">
        <f t="shared" si="26"/>
        <v>OK</v>
      </c>
      <c r="S80" s="194"/>
      <c r="T80" s="190">
        <f t="shared" si="27"/>
        <v>0</v>
      </c>
      <c r="U80" s="161" t="str">
        <f t="shared" si="28"/>
        <v>OK</v>
      </c>
    </row>
    <row r="81" spans="1:21" ht="25.5" x14ac:dyDescent="0.25">
      <c r="A81" s="186">
        <v>7.01</v>
      </c>
      <c r="B81" s="187" t="s">
        <v>277</v>
      </c>
      <c r="C81" s="186" t="s">
        <v>4</v>
      </c>
      <c r="D81" s="188">
        <v>3</v>
      </c>
      <c r="E81" s="189">
        <v>239723</v>
      </c>
      <c r="F81" s="190">
        <f t="shared" si="29"/>
        <v>719169</v>
      </c>
      <c r="G81" s="189">
        <v>237565</v>
      </c>
      <c r="H81" s="190">
        <f t="shared" si="19"/>
        <v>712695</v>
      </c>
      <c r="I81" s="161" t="str">
        <f t="shared" si="20"/>
        <v>OK</v>
      </c>
      <c r="J81" s="189">
        <v>235410</v>
      </c>
      <c r="K81" s="190">
        <f t="shared" si="21"/>
        <v>706230</v>
      </c>
      <c r="L81" s="161" t="str">
        <f t="shared" si="22"/>
        <v>OK</v>
      </c>
      <c r="M81" s="189">
        <v>238323</v>
      </c>
      <c r="N81" s="190">
        <f t="shared" si="23"/>
        <v>714969</v>
      </c>
      <c r="O81" s="161" t="str">
        <f t="shared" si="24"/>
        <v>OK</v>
      </c>
      <c r="P81" s="189"/>
      <c r="Q81" s="190">
        <f t="shared" si="25"/>
        <v>0</v>
      </c>
      <c r="R81" s="161" t="str">
        <f t="shared" si="26"/>
        <v>OK</v>
      </c>
      <c r="S81" s="189">
        <v>239723</v>
      </c>
      <c r="T81" s="190">
        <f t="shared" si="27"/>
        <v>719169</v>
      </c>
      <c r="U81" s="161" t="str">
        <f t="shared" si="28"/>
        <v>OK</v>
      </c>
    </row>
    <row r="82" spans="1:21" ht="25.5" x14ac:dyDescent="0.25">
      <c r="A82" s="186">
        <v>7.02</v>
      </c>
      <c r="B82" s="187" t="s">
        <v>278</v>
      </c>
      <c r="C82" s="186" t="s">
        <v>4</v>
      </c>
      <c r="D82" s="188">
        <v>4</v>
      </c>
      <c r="E82" s="189">
        <v>121913</v>
      </c>
      <c r="F82" s="190">
        <f t="shared" si="29"/>
        <v>487652</v>
      </c>
      <c r="G82" s="189">
        <v>120816</v>
      </c>
      <c r="H82" s="190">
        <f t="shared" si="19"/>
        <v>483264</v>
      </c>
      <c r="I82" s="161" t="str">
        <f t="shared" si="20"/>
        <v>OK</v>
      </c>
      <c r="J82" s="189">
        <v>119720</v>
      </c>
      <c r="K82" s="190">
        <f t="shared" si="21"/>
        <v>478880</v>
      </c>
      <c r="L82" s="161" t="str">
        <f t="shared" si="22"/>
        <v>OK</v>
      </c>
      <c r="M82" s="189">
        <v>121201</v>
      </c>
      <c r="N82" s="190">
        <f t="shared" si="23"/>
        <v>484804</v>
      </c>
      <c r="O82" s="161" t="str">
        <f t="shared" si="24"/>
        <v>OK</v>
      </c>
      <c r="P82" s="189"/>
      <c r="Q82" s="190">
        <f t="shared" si="25"/>
        <v>0</v>
      </c>
      <c r="R82" s="161" t="str">
        <f t="shared" si="26"/>
        <v>OK</v>
      </c>
      <c r="S82" s="189">
        <v>121913</v>
      </c>
      <c r="T82" s="190">
        <f t="shared" si="27"/>
        <v>487652</v>
      </c>
      <c r="U82" s="161" t="str">
        <f t="shared" si="28"/>
        <v>OK</v>
      </c>
    </row>
    <row r="83" spans="1:21" ht="15" x14ac:dyDescent="0.25">
      <c r="A83" s="186">
        <v>7.03</v>
      </c>
      <c r="B83" s="187" t="s">
        <v>279</v>
      </c>
      <c r="C83" s="186" t="s">
        <v>157</v>
      </c>
      <c r="D83" s="188">
        <v>9</v>
      </c>
      <c r="E83" s="189">
        <v>27010</v>
      </c>
      <c r="F83" s="190">
        <f t="shared" si="29"/>
        <v>243090</v>
      </c>
      <c r="G83" s="189">
        <v>26767</v>
      </c>
      <c r="H83" s="190">
        <f t="shared" si="19"/>
        <v>240903</v>
      </c>
      <c r="I83" s="161" t="str">
        <f t="shared" si="20"/>
        <v>OK</v>
      </c>
      <c r="J83" s="189">
        <v>26520</v>
      </c>
      <c r="K83" s="190">
        <f t="shared" si="21"/>
        <v>238680</v>
      </c>
      <c r="L83" s="161" t="str">
        <f t="shared" si="22"/>
        <v>OK</v>
      </c>
      <c r="M83" s="189">
        <v>26852</v>
      </c>
      <c r="N83" s="190">
        <f t="shared" si="23"/>
        <v>241668</v>
      </c>
      <c r="O83" s="161" t="str">
        <f t="shared" si="24"/>
        <v>OK</v>
      </c>
      <c r="P83" s="189"/>
      <c r="Q83" s="190">
        <f t="shared" si="25"/>
        <v>0</v>
      </c>
      <c r="R83" s="161" t="str">
        <f t="shared" si="26"/>
        <v>OK</v>
      </c>
      <c r="S83" s="189">
        <v>27010</v>
      </c>
      <c r="T83" s="190">
        <f t="shared" si="27"/>
        <v>243090</v>
      </c>
      <c r="U83" s="161" t="str">
        <f t="shared" si="28"/>
        <v>OK</v>
      </c>
    </row>
    <row r="84" spans="1:21" ht="25.5" x14ac:dyDescent="0.25">
      <c r="A84" s="186">
        <v>7.04</v>
      </c>
      <c r="B84" s="187" t="s">
        <v>280</v>
      </c>
      <c r="C84" s="186" t="s">
        <v>157</v>
      </c>
      <c r="D84" s="188">
        <v>18</v>
      </c>
      <c r="E84" s="189">
        <v>35191</v>
      </c>
      <c r="F84" s="190">
        <f t="shared" si="29"/>
        <v>633438</v>
      </c>
      <c r="G84" s="189">
        <v>34874</v>
      </c>
      <c r="H84" s="190">
        <f t="shared" si="19"/>
        <v>627732</v>
      </c>
      <c r="I84" s="161" t="str">
        <f t="shared" si="20"/>
        <v>OK</v>
      </c>
      <c r="J84" s="189">
        <v>34560</v>
      </c>
      <c r="K84" s="190">
        <f t="shared" si="21"/>
        <v>622080</v>
      </c>
      <c r="L84" s="161" t="str">
        <f t="shared" si="22"/>
        <v>OK</v>
      </c>
      <c r="M84" s="189">
        <v>34986</v>
      </c>
      <c r="N84" s="190">
        <f t="shared" si="23"/>
        <v>629748</v>
      </c>
      <c r="O84" s="161" t="str">
        <f t="shared" si="24"/>
        <v>OK</v>
      </c>
      <c r="P84" s="189"/>
      <c r="Q84" s="190">
        <f t="shared" si="25"/>
        <v>0</v>
      </c>
      <c r="R84" s="161" t="str">
        <f t="shared" si="26"/>
        <v>OK</v>
      </c>
      <c r="S84" s="189">
        <v>35191</v>
      </c>
      <c r="T84" s="190">
        <f t="shared" si="27"/>
        <v>633438</v>
      </c>
      <c r="U84" s="161" t="str">
        <f t="shared" si="28"/>
        <v>OK</v>
      </c>
    </row>
    <row r="85" spans="1:21" ht="15" x14ac:dyDescent="0.25">
      <c r="A85" s="186">
        <v>7.05</v>
      </c>
      <c r="B85" s="187" t="s">
        <v>281</v>
      </c>
      <c r="C85" s="186" t="s">
        <v>4</v>
      </c>
      <c r="D85" s="188">
        <v>1</v>
      </c>
      <c r="E85" s="189">
        <v>337898</v>
      </c>
      <c r="F85" s="190">
        <f t="shared" si="29"/>
        <v>337898</v>
      </c>
      <c r="G85" s="189">
        <v>334857</v>
      </c>
      <c r="H85" s="190">
        <f t="shared" si="19"/>
        <v>334857</v>
      </c>
      <c r="I85" s="161" t="str">
        <f t="shared" si="20"/>
        <v>OK</v>
      </c>
      <c r="J85" s="189">
        <v>331820</v>
      </c>
      <c r="K85" s="190">
        <f t="shared" si="21"/>
        <v>331820</v>
      </c>
      <c r="L85" s="161" t="str">
        <f t="shared" si="22"/>
        <v>OK</v>
      </c>
      <c r="M85" s="189">
        <v>335925</v>
      </c>
      <c r="N85" s="190">
        <f t="shared" si="23"/>
        <v>335925</v>
      </c>
      <c r="O85" s="161" t="str">
        <f t="shared" si="24"/>
        <v>OK</v>
      </c>
      <c r="P85" s="189"/>
      <c r="Q85" s="190">
        <f t="shared" si="25"/>
        <v>0</v>
      </c>
      <c r="R85" s="161" t="str">
        <f t="shared" si="26"/>
        <v>OK</v>
      </c>
      <c r="S85" s="189">
        <v>337898</v>
      </c>
      <c r="T85" s="190">
        <f t="shared" si="27"/>
        <v>337898</v>
      </c>
      <c r="U85" s="161" t="str">
        <f t="shared" si="28"/>
        <v>OK</v>
      </c>
    </row>
    <row r="86" spans="1:21" ht="15" x14ac:dyDescent="0.25">
      <c r="A86" s="186">
        <v>7.06</v>
      </c>
      <c r="B86" s="187" t="s">
        <v>282</v>
      </c>
      <c r="C86" s="186" t="s">
        <v>4</v>
      </c>
      <c r="D86" s="188">
        <v>1</v>
      </c>
      <c r="E86" s="189">
        <v>121913</v>
      </c>
      <c r="F86" s="190">
        <f t="shared" si="29"/>
        <v>121913</v>
      </c>
      <c r="G86" s="189">
        <v>120816</v>
      </c>
      <c r="H86" s="190">
        <f t="shared" si="19"/>
        <v>120816</v>
      </c>
      <c r="I86" s="161" t="str">
        <f t="shared" si="20"/>
        <v>OK</v>
      </c>
      <c r="J86" s="189">
        <v>119720</v>
      </c>
      <c r="K86" s="190">
        <f t="shared" si="21"/>
        <v>119720</v>
      </c>
      <c r="L86" s="161" t="str">
        <f t="shared" si="22"/>
        <v>OK</v>
      </c>
      <c r="M86" s="189">
        <v>121201</v>
      </c>
      <c r="N86" s="190">
        <f t="shared" si="23"/>
        <v>121201</v>
      </c>
      <c r="O86" s="161" t="str">
        <f t="shared" si="24"/>
        <v>OK</v>
      </c>
      <c r="P86" s="189"/>
      <c r="Q86" s="190">
        <f t="shared" si="25"/>
        <v>0</v>
      </c>
      <c r="R86" s="161" t="str">
        <f t="shared" si="26"/>
        <v>OK</v>
      </c>
      <c r="S86" s="189">
        <v>121913</v>
      </c>
      <c r="T86" s="190">
        <f t="shared" si="27"/>
        <v>121913</v>
      </c>
      <c r="U86" s="161" t="str">
        <f t="shared" si="28"/>
        <v>OK</v>
      </c>
    </row>
    <row r="87" spans="1:21" ht="15" x14ac:dyDescent="0.25">
      <c r="A87" s="186">
        <v>7.07</v>
      </c>
      <c r="B87" s="187" t="s">
        <v>283</v>
      </c>
      <c r="C87" s="186" t="s">
        <v>4</v>
      </c>
      <c r="D87" s="188">
        <v>2</v>
      </c>
      <c r="E87" s="189">
        <v>72825</v>
      </c>
      <c r="F87" s="190">
        <f t="shared" si="29"/>
        <v>145650</v>
      </c>
      <c r="G87" s="189">
        <v>72170</v>
      </c>
      <c r="H87" s="190">
        <f t="shared" si="19"/>
        <v>144340</v>
      </c>
      <c r="I87" s="161" t="str">
        <f t="shared" si="20"/>
        <v>OK</v>
      </c>
      <c r="J87" s="189">
        <v>71510</v>
      </c>
      <c r="K87" s="190">
        <f t="shared" si="21"/>
        <v>143020</v>
      </c>
      <c r="L87" s="161" t="str">
        <f t="shared" si="22"/>
        <v>OK</v>
      </c>
      <c r="M87" s="189">
        <v>72400</v>
      </c>
      <c r="N87" s="190">
        <f t="shared" si="23"/>
        <v>144800</v>
      </c>
      <c r="O87" s="161" t="str">
        <f t="shared" si="24"/>
        <v>OK</v>
      </c>
      <c r="P87" s="189"/>
      <c r="Q87" s="190">
        <f t="shared" si="25"/>
        <v>0</v>
      </c>
      <c r="R87" s="161" t="str">
        <f t="shared" si="26"/>
        <v>OK</v>
      </c>
      <c r="S87" s="189">
        <v>72825</v>
      </c>
      <c r="T87" s="190">
        <f t="shared" si="27"/>
        <v>145650</v>
      </c>
      <c r="U87" s="161" t="str">
        <f t="shared" si="28"/>
        <v>OK</v>
      </c>
    </row>
    <row r="88" spans="1:21" ht="15" x14ac:dyDescent="0.25">
      <c r="A88" s="186">
        <v>7.08</v>
      </c>
      <c r="B88" s="187" t="s">
        <v>284</v>
      </c>
      <c r="C88" s="186" t="s">
        <v>4</v>
      </c>
      <c r="D88" s="188">
        <v>1</v>
      </c>
      <c r="E88" s="189">
        <v>174273</v>
      </c>
      <c r="F88" s="190">
        <f t="shared" si="29"/>
        <v>174273</v>
      </c>
      <c r="G88" s="189">
        <v>172705</v>
      </c>
      <c r="H88" s="190">
        <f t="shared" si="19"/>
        <v>172705</v>
      </c>
      <c r="I88" s="161" t="str">
        <f t="shared" si="20"/>
        <v>OK</v>
      </c>
      <c r="J88" s="189">
        <v>171140</v>
      </c>
      <c r="K88" s="190">
        <f t="shared" si="21"/>
        <v>171140</v>
      </c>
      <c r="L88" s="161" t="str">
        <f t="shared" si="22"/>
        <v>OK</v>
      </c>
      <c r="M88" s="189">
        <v>173256</v>
      </c>
      <c r="N88" s="190">
        <f t="shared" si="23"/>
        <v>173256</v>
      </c>
      <c r="O88" s="161" t="str">
        <f t="shared" si="24"/>
        <v>OK</v>
      </c>
      <c r="P88" s="189"/>
      <c r="Q88" s="190">
        <f t="shared" si="25"/>
        <v>0</v>
      </c>
      <c r="R88" s="161" t="str">
        <f t="shared" si="26"/>
        <v>OK</v>
      </c>
      <c r="S88" s="189">
        <v>174273</v>
      </c>
      <c r="T88" s="190">
        <f t="shared" si="27"/>
        <v>174273</v>
      </c>
      <c r="U88" s="161" t="str">
        <f t="shared" si="28"/>
        <v>OK</v>
      </c>
    </row>
    <row r="89" spans="1:21" ht="15" x14ac:dyDescent="0.25">
      <c r="A89" s="186">
        <v>7.09</v>
      </c>
      <c r="B89" s="187" t="s">
        <v>285</v>
      </c>
      <c r="C89" s="186" t="s">
        <v>4</v>
      </c>
      <c r="D89" s="188">
        <v>2</v>
      </c>
      <c r="E89" s="189">
        <v>632423</v>
      </c>
      <c r="F89" s="190">
        <f t="shared" si="29"/>
        <v>1264846</v>
      </c>
      <c r="G89" s="189">
        <v>626731</v>
      </c>
      <c r="H89" s="190">
        <f t="shared" si="19"/>
        <v>1253462</v>
      </c>
      <c r="I89" s="161" t="str">
        <f t="shared" si="20"/>
        <v>OK</v>
      </c>
      <c r="J89" s="189">
        <v>621040</v>
      </c>
      <c r="K89" s="190">
        <f t="shared" si="21"/>
        <v>1242080</v>
      </c>
      <c r="L89" s="161" t="str">
        <f t="shared" si="22"/>
        <v>OK</v>
      </c>
      <c r="M89" s="189">
        <v>628731</v>
      </c>
      <c r="N89" s="190">
        <f t="shared" si="23"/>
        <v>1257462</v>
      </c>
      <c r="O89" s="161" t="str">
        <f t="shared" si="24"/>
        <v>OK</v>
      </c>
      <c r="P89" s="189"/>
      <c r="Q89" s="190">
        <f t="shared" si="25"/>
        <v>0</v>
      </c>
      <c r="R89" s="161" t="str">
        <f t="shared" si="26"/>
        <v>OK</v>
      </c>
      <c r="S89" s="189">
        <v>632423</v>
      </c>
      <c r="T89" s="190">
        <f t="shared" si="27"/>
        <v>1264846</v>
      </c>
      <c r="U89" s="161" t="str">
        <f t="shared" si="28"/>
        <v>OK</v>
      </c>
    </row>
    <row r="90" spans="1:21" ht="15" x14ac:dyDescent="0.25">
      <c r="A90" s="186">
        <v>7.1</v>
      </c>
      <c r="B90" s="187" t="s">
        <v>286</v>
      </c>
      <c r="C90" s="186" t="s">
        <v>4</v>
      </c>
      <c r="D90" s="188">
        <v>2</v>
      </c>
      <c r="E90" s="189">
        <v>75443</v>
      </c>
      <c r="F90" s="190">
        <f t="shared" si="29"/>
        <v>150886</v>
      </c>
      <c r="G90" s="189">
        <v>74764</v>
      </c>
      <c r="H90" s="190">
        <f t="shared" si="19"/>
        <v>149528</v>
      </c>
      <c r="I90" s="161" t="str">
        <f t="shared" si="20"/>
        <v>OK</v>
      </c>
      <c r="J90" s="189">
        <v>74090</v>
      </c>
      <c r="K90" s="190">
        <f t="shared" si="21"/>
        <v>148180</v>
      </c>
      <c r="L90" s="161" t="str">
        <f t="shared" si="22"/>
        <v>OK</v>
      </c>
      <c r="M90" s="189">
        <v>75003</v>
      </c>
      <c r="N90" s="190">
        <f t="shared" si="23"/>
        <v>150006</v>
      </c>
      <c r="O90" s="161" t="str">
        <f t="shared" si="24"/>
        <v>OK</v>
      </c>
      <c r="P90" s="189"/>
      <c r="Q90" s="190">
        <f t="shared" si="25"/>
        <v>0</v>
      </c>
      <c r="R90" s="161" t="str">
        <f t="shared" si="26"/>
        <v>OK</v>
      </c>
      <c r="S90" s="189">
        <v>75443</v>
      </c>
      <c r="T90" s="190">
        <f t="shared" si="27"/>
        <v>150886</v>
      </c>
      <c r="U90" s="161" t="str">
        <f t="shared" si="28"/>
        <v>OK</v>
      </c>
    </row>
    <row r="91" spans="1:21" ht="15" x14ac:dyDescent="0.25">
      <c r="A91" s="186">
        <v>7.1100000000000101</v>
      </c>
      <c r="B91" s="187" t="s">
        <v>287</v>
      </c>
      <c r="C91" s="186" t="s">
        <v>4</v>
      </c>
      <c r="D91" s="188">
        <v>2</v>
      </c>
      <c r="E91" s="189">
        <v>2432298</v>
      </c>
      <c r="F91" s="190">
        <f t="shared" si="29"/>
        <v>4864596</v>
      </c>
      <c r="G91" s="189">
        <v>2410407</v>
      </c>
      <c r="H91" s="190">
        <f t="shared" si="19"/>
        <v>4820814</v>
      </c>
      <c r="I91" s="161" t="str">
        <f t="shared" si="20"/>
        <v>OK</v>
      </c>
      <c r="J91" s="189">
        <v>2388520</v>
      </c>
      <c r="K91" s="190">
        <f t="shared" si="21"/>
        <v>4777040</v>
      </c>
      <c r="L91" s="161" t="str">
        <f t="shared" si="22"/>
        <v>OK</v>
      </c>
      <c r="M91" s="189">
        <v>2418097</v>
      </c>
      <c r="N91" s="190">
        <f t="shared" si="23"/>
        <v>4836194</v>
      </c>
      <c r="O91" s="161" t="str">
        <f t="shared" si="24"/>
        <v>OK</v>
      </c>
      <c r="P91" s="189"/>
      <c r="Q91" s="190">
        <f t="shared" si="25"/>
        <v>0</v>
      </c>
      <c r="R91" s="161" t="str">
        <f t="shared" si="26"/>
        <v>OK</v>
      </c>
      <c r="S91" s="189">
        <v>2200000</v>
      </c>
      <c r="T91" s="190">
        <f t="shared" si="27"/>
        <v>4400000</v>
      </c>
      <c r="U91" s="161" t="str">
        <f t="shared" si="28"/>
        <v>OK</v>
      </c>
    </row>
    <row r="92" spans="1:21" ht="25.5" x14ac:dyDescent="0.25">
      <c r="A92" s="186">
        <v>7.1200000000000099</v>
      </c>
      <c r="B92" s="187" t="s">
        <v>288</v>
      </c>
      <c r="C92" s="186" t="s">
        <v>4</v>
      </c>
      <c r="D92" s="188">
        <v>2</v>
      </c>
      <c r="E92" s="189">
        <v>121913</v>
      </c>
      <c r="F92" s="190">
        <f t="shared" si="29"/>
        <v>243826</v>
      </c>
      <c r="G92" s="189">
        <v>120816</v>
      </c>
      <c r="H92" s="190">
        <f t="shared" si="19"/>
        <v>241632</v>
      </c>
      <c r="I92" s="161" t="str">
        <f t="shared" si="20"/>
        <v>OK</v>
      </c>
      <c r="J92" s="189">
        <v>119720</v>
      </c>
      <c r="K92" s="190">
        <f t="shared" si="21"/>
        <v>239440</v>
      </c>
      <c r="L92" s="161" t="str">
        <f t="shared" si="22"/>
        <v>OK</v>
      </c>
      <c r="M92" s="189">
        <v>121201</v>
      </c>
      <c r="N92" s="190">
        <f t="shared" si="23"/>
        <v>242402</v>
      </c>
      <c r="O92" s="161" t="str">
        <f t="shared" si="24"/>
        <v>OK</v>
      </c>
      <c r="P92" s="189"/>
      <c r="Q92" s="190">
        <f t="shared" si="25"/>
        <v>0</v>
      </c>
      <c r="R92" s="161" t="str">
        <f t="shared" si="26"/>
        <v>OK</v>
      </c>
      <c r="S92" s="189">
        <v>121913</v>
      </c>
      <c r="T92" s="190">
        <f t="shared" si="27"/>
        <v>243826</v>
      </c>
      <c r="U92" s="161" t="str">
        <f t="shared" si="28"/>
        <v>OK</v>
      </c>
    </row>
    <row r="93" spans="1:21" ht="15" x14ac:dyDescent="0.25">
      <c r="A93" s="186">
        <v>7.1300000000000097</v>
      </c>
      <c r="B93" s="187" t="s">
        <v>289</v>
      </c>
      <c r="C93" s="186" t="s">
        <v>4</v>
      </c>
      <c r="D93" s="188">
        <v>2</v>
      </c>
      <c r="E93" s="189">
        <v>1561813</v>
      </c>
      <c r="F93" s="190">
        <f t="shared" si="29"/>
        <v>3123626</v>
      </c>
      <c r="G93" s="189">
        <v>1547757</v>
      </c>
      <c r="H93" s="190">
        <f t="shared" si="19"/>
        <v>3095514</v>
      </c>
      <c r="I93" s="161" t="str">
        <f t="shared" si="20"/>
        <v>OK</v>
      </c>
      <c r="J93" s="189">
        <v>1533700</v>
      </c>
      <c r="K93" s="190">
        <f t="shared" si="21"/>
        <v>3067400</v>
      </c>
      <c r="L93" s="161" t="str">
        <f t="shared" si="22"/>
        <v>OK</v>
      </c>
      <c r="M93" s="189">
        <v>1552695</v>
      </c>
      <c r="N93" s="190">
        <f t="shared" si="23"/>
        <v>3105390</v>
      </c>
      <c r="O93" s="161" t="str">
        <f t="shared" si="24"/>
        <v>OK</v>
      </c>
      <c r="P93" s="189"/>
      <c r="Q93" s="190">
        <f t="shared" si="25"/>
        <v>0</v>
      </c>
      <c r="R93" s="161" t="str">
        <f t="shared" si="26"/>
        <v>OK</v>
      </c>
      <c r="S93" s="189">
        <v>1500000</v>
      </c>
      <c r="T93" s="190">
        <f t="shared" si="27"/>
        <v>3000000</v>
      </c>
      <c r="U93" s="161" t="str">
        <f t="shared" si="28"/>
        <v>OK</v>
      </c>
    </row>
    <row r="94" spans="1:21" ht="15" x14ac:dyDescent="0.25">
      <c r="A94" s="186">
        <v>7.1400000000000103</v>
      </c>
      <c r="B94" s="187" t="s">
        <v>290</v>
      </c>
      <c r="C94" s="186" t="s">
        <v>4</v>
      </c>
      <c r="D94" s="188">
        <v>2</v>
      </c>
      <c r="E94" s="189">
        <v>95733</v>
      </c>
      <c r="F94" s="190">
        <f t="shared" si="29"/>
        <v>191466</v>
      </c>
      <c r="G94" s="189">
        <v>94871</v>
      </c>
      <c r="H94" s="190">
        <f t="shared" si="19"/>
        <v>189742</v>
      </c>
      <c r="I94" s="161" t="str">
        <f t="shared" si="20"/>
        <v>OK</v>
      </c>
      <c r="J94" s="189">
        <v>94010</v>
      </c>
      <c r="K94" s="190">
        <f t="shared" si="21"/>
        <v>188020</v>
      </c>
      <c r="L94" s="161" t="str">
        <f t="shared" si="22"/>
        <v>OK</v>
      </c>
      <c r="M94" s="189">
        <v>95174</v>
      </c>
      <c r="N94" s="190">
        <f t="shared" si="23"/>
        <v>190348</v>
      </c>
      <c r="O94" s="161" t="str">
        <f t="shared" si="24"/>
        <v>OK</v>
      </c>
      <c r="P94" s="189"/>
      <c r="Q94" s="190">
        <f t="shared" si="25"/>
        <v>0</v>
      </c>
      <c r="R94" s="161" t="str">
        <f t="shared" si="26"/>
        <v>OK</v>
      </c>
      <c r="S94" s="189">
        <v>95000</v>
      </c>
      <c r="T94" s="190">
        <f t="shared" si="27"/>
        <v>190000</v>
      </c>
      <c r="U94" s="161" t="str">
        <f t="shared" si="28"/>
        <v>OK</v>
      </c>
    </row>
    <row r="95" spans="1:21" ht="25.5" x14ac:dyDescent="0.25">
      <c r="A95" s="186">
        <v>7.1500000000000101</v>
      </c>
      <c r="B95" s="187" t="s">
        <v>291</v>
      </c>
      <c r="C95" s="186" t="s">
        <v>157</v>
      </c>
      <c r="D95" s="188">
        <v>18</v>
      </c>
      <c r="E95" s="189">
        <v>63662</v>
      </c>
      <c r="F95" s="190">
        <f t="shared" si="29"/>
        <v>1145916</v>
      </c>
      <c r="G95" s="189">
        <v>63089</v>
      </c>
      <c r="H95" s="190">
        <f t="shared" si="19"/>
        <v>1135602</v>
      </c>
      <c r="I95" s="161" t="str">
        <f t="shared" si="20"/>
        <v>OK</v>
      </c>
      <c r="J95" s="189">
        <v>62520</v>
      </c>
      <c r="K95" s="190">
        <f t="shared" si="21"/>
        <v>1125360</v>
      </c>
      <c r="L95" s="161" t="str">
        <f t="shared" si="22"/>
        <v>OK</v>
      </c>
      <c r="M95" s="189">
        <v>63290</v>
      </c>
      <c r="N95" s="190">
        <f t="shared" si="23"/>
        <v>1139220</v>
      </c>
      <c r="O95" s="161" t="str">
        <f t="shared" si="24"/>
        <v>OK</v>
      </c>
      <c r="P95" s="189"/>
      <c r="Q95" s="190">
        <f t="shared" si="25"/>
        <v>0</v>
      </c>
      <c r="R95" s="161" t="str">
        <f t="shared" si="26"/>
        <v>OK</v>
      </c>
      <c r="S95" s="189">
        <v>63600</v>
      </c>
      <c r="T95" s="190">
        <f t="shared" si="27"/>
        <v>1144800</v>
      </c>
      <c r="U95" s="161" t="str">
        <f t="shared" si="28"/>
        <v>OK</v>
      </c>
    </row>
    <row r="96" spans="1:21" ht="89.25" x14ac:dyDescent="0.25">
      <c r="A96" s="186">
        <v>7.1600000000000099</v>
      </c>
      <c r="B96" s="187" t="s">
        <v>292</v>
      </c>
      <c r="C96" s="186" t="s">
        <v>157</v>
      </c>
      <c r="D96" s="188">
        <v>24</v>
      </c>
      <c r="E96" s="189">
        <v>249564</v>
      </c>
      <c r="F96" s="190">
        <f t="shared" si="29"/>
        <v>5989536</v>
      </c>
      <c r="G96" s="189">
        <v>247318</v>
      </c>
      <c r="H96" s="190">
        <f t="shared" si="19"/>
        <v>5935632</v>
      </c>
      <c r="I96" s="161" t="str">
        <f t="shared" si="20"/>
        <v>OK</v>
      </c>
      <c r="J96" s="189">
        <v>245070</v>
      </c>
      <c r="K96" s="190">
        <f t="shared" si="21"/>
        <v>5881680</v>
      </c>
      <c r="L96" s="161" t="str">
        <f t="shared" si="22"/>
        <v>OK</v>
      </c>
      <c r="M96" s="189">
        <v>248107</v>
      </c>
      <c r="N96" s="190">
        <f t="shared" si="23"/>
        <v>5954568</v>
      </c>
      <c r="O96" s="161" t="str">
        <f t="shared" si="24"/>
        <v>OK</v>
      </c>
      <c r="P96" s="189"/>
      <c r="Q96" s="190">
        <f t="shared" si="25"/>
        <v>0</v>
      </c>
      <c r="R96" s="161" t="str">
        <f t="shared" si="26"/>
        <v>OK</v>
      </c>
      <c r="S96" s="189">
        <v>248000</v>
      </c>
      <c r="T96" s="190">
        <f t="shared" si="27"/>
        <v>5952000</v>
      </c>
      <c r="U96" s="161" t="str">
        <f t="shared" si="28"/>
        <v>OK</v>
      </c>
    </row>
    <row r="97" spans="1:22" ht="15" x14ac:dyDescent="0.25">
      <c r="A97" s="186"/>
      <c r="B97" s="187"/>
      <c r="C97" s="186"/>
      <c r="D97" s="188"/>
      <c r="E97" s="189"/>
      <c r="F97" s="190"/>
      <c r="G97" s="189"/>
      <c r="H97" s="190"/>
      <c r="I97" s="161"/>
      <c r="J97" s="189"/>
      <c r="K97" s="190"/>
      <c r="L97" s="161"/>
      <c r="M97" s="189"/>
      <c r="N97" s="190"/>
      <c r="O97" s="161"/>
      <c r="P97" s="189"/>
      <c r="Q97" s="190"/>
      <c r="R97" s="161"/>
      <c r="S97" s="189"/>
      <c r="T97" s="190"/>
      <c r="U97" s="161"/>
    </row>
    <row r="98" spans="1:22" x14ac:dyDescent="0.25">
      <c r="A98" s="156"/>
      <c r="B98" s="155" t="s">
        <v>36</v>
      </c>
      <c r="C98" s="156"/>
      <c r="D98" s="156"/>
      <c r="E98" s="160"/>
      <c r="F98" s="163">
        <f>SUM(F9:F97)</f>
        <v>270628973</v>
      </c>
      <c r="G98" s="160"/>
      <c r="H98" s="163">
        <f>SUM(H9:H97)</f>
        <v>268193381</v>
      </c>
      <c r="I98" s="156"/>
      <c r="J98" s="160"/>
      <c r="K98" s="163">
        <f>SUM(K9:K97)</f>
        <v>265756129</v>
      </c>
      <c r="L98" s="156"/>
      <c r="M98" s="160"/>
      <c r="N98" s="163">
        <f>SUM(N9:N97)</f>
        <v>269048944</v>
      </c>
      <c r="O98" s="156"/>
      <c r="P98" s="160"/>
      <c r="Q98" s="163">
        <f>SUM(Q9:Q97)</f>
        <v>0</v>
      </c>
      <c r="R98" s="156"/>
      <c r="S98" s="160"/>
      <c r="T98" s="163">
        <f>SUM(T9:T97)</f>
        <v>268684175</v>
      </c>
      <c r="U98" s="156"/>
      <c r="V98" s="7"/>
    </row>
    <row r="99" spans="1:22" x14ac:dyDescent="0.25">
      <c r="A99" s="156"/>
      <c r="B99" s="164" t="s">
        <v>77</v>
      </c>
      <c r="C99" s="165">
        <v>0.17</v>
      </c>
      <c r="D99" s="156"/>
      <c r="E99" s="160"/>
      <c r="F99" s="160">
        <f>ROUND(F$98*$C99,0)</f>
        <v>46006925</v>
      </c>
      <c r="G99" s="166">
        <v>0.17</v>
      </c>
      <c r="H99" s="160">
        <f>ROUND(H$98*G99,0)</f>
        <v>45592875</v>
      </c>
      <c r="I99" s="156"/>
      <c r="J99" s="166">
        <v>0.17</v>
      </c>
      <c r="K99" s="160">
        <f>ROUND(K$98*J99,0)</f>
        <v>45178542</v>
      </c>
      <c r="L99" s="156"/>
      <c r="M99" s="166">
        <v>0.17</v>
      </c>
      <c r="N99" s="160">
        <f>ROUND(N$98*M99,0)</f>
        <v>45738320</v>
      </c>
      <c r="O99" s="156"/>
      <c r="P99" s="166">
        <v>0.17</v>
      </c>
      <c r="Q99" s="160">
        <f>ROUND(Q$98*P99,0)</f>
        <v>0</v>
      </c>
      <c r="R99" s="156"/>
      <c r="S99" s="166">
        <v>0.18</v>
      </c>
      <c r="T99" s="160">
        <f>ROUND(T$98*S99,0)</f>
        <v>48363152</v>
      </c>
      <c r="U99" s="156"/>
      <c r="V99" s="7"/>
    </row>
    <row r="100" spans="1:22" x14ac:dyDescent="0.25">
      <c r="A100" s="156"/>
      <c r="B100" s="164" t="s">
        <v>37</v>
      </c>
      <c r="C100" s="165">
        <v>0.05</v>
      </c>
      <c r="D100" s="156"/>
      <c r="E100" s="160"/>
      <c r="F100" s="160">
        <f t="shared" ref="F100:F101" si="30">ROUND(F$98*$C100,0)</f>
        <v>13531449</v>
      </c>
      <c r="G100" s="166">
        <v>0.05</v>
      </c>
      <c r="H100" s="160">
        <f>ROUND(H$98*G100,0)</f>
        <v>13409669</v>
      </c>
      <c r="I100" s="156"/>
      <c r="J100" s="166">
        <v>0.05</v>
      </c>
      <c r="K100" s="160">
        <f>ROUND(K$98*J100,0)</f>
        <v>13287806</v>
      </c>
      <c r="L100" s="156"/>
      <c r="M100" s="166">
        <v>0.05</v>
      </c>
      <c r="N100" s="160">
        <f>ROUND(N$98*M100,0)</f>
        <v>13452447</v>
      </c>
      <c r="O100" s="156"/>
      <c r="P100" s="166">
        <v>0.05</v>
      </c>
      <c r="Q100" s="160">
        <f>ROUND(Q$98*P100,0)</f>
        <v>0</v>
      </c>
      <c r="R100" s="156"/>
      <c r="S100" s="166">
        <v>0.05</v>
      </c>
      <c r="T100" s="160">
        <f>ROUND(T$98*S100,0)</f>
        <v>13434209</v>
      </c>
      <c r="U100" s="156"/>
      <c r="V100" s="7"/>
    </row>
    <row r="101" spans="1:22" x14ac:dyDescent="0.25">
      <c r="A101" s="156"/>
      <c r="B101" s="164" t="s">
        <v>78</v>
      </c>
      <c r="C101" s="165">
        <v>0.03</v>
      </c>
      <c r="D101" s="156"/>
      <c r="E101" s="160"/>
      <c r="F101" s="160">
        <f t="shared" si="30"/>
        <v>8118869</v>
      </c>
      <c r="G101" s="166">
        <v>0.03</v>
      </c>
      <c r="H101" s="160">
        <f>ROUND(H$98*G101,0)</f>
        <v>8045801</v>
      </c>
      <c r="I101" s="156"/>
      <c r="J101" s="166">
        <v>0.03</v>
      </c>
      <c r="K101" s="160">
        <f>ROUND(K$98*J101,0)</f>
        <v>7972684</v>
      </c>
      <c r="L101" s="156"/>
      <c r="M101" s="166">
        <v>0.03</v>
      </c>
      <c r="N101" s="160">
        <f>ROUND(N$98*M101,0)</f>
        <v>8071468</v>
      </c>
      <c r="O101" s="156"/>
      <c r="P101" s="166">
        <v>0.03</v>
      </c>
      <c r="Q101" s="160">
        <f>ROUND(Q$98*P101,0)</f>
        <v>0</v>
      </c>
      <c r="R101" s="156"/>
      <c r="S101" s="166">
        <v>0.02</v>
      </c>
      <c r="T101" s="160">
        <f>ROUND(T$98*S101,0)</f>
        <v>5373684</v>
      </c>
      <c r="U101" s="156"/>
      <c r="V101" s="7"/>
    </row>
    <row r="102" spans="1:22" x14ac:dyDescent="0.25">
      <c r="A102" s="156"/>
      <c r="B102" s="167" t="s">
        <v>38</v>
      </c>
      <c r="C102" s="168">
        <f>SUM(C99:C101)</f>
        <v>0.25</v>
      </c>
      <c r="D102" s="156"/>
      <c r="E102" s="160"/>
      <c r="F102" s="163">
        <f>SUM(F99:F101)</f>
        <v>67657243</v>
      </c>
      <c r="G102" s="166">
        <f>SUM(G99:G101)</f>
        <v>0.25</v>
      </c>
      <c r="H102" s="163">
        <f>SUM(H99:H101)</f>
        <v>67048345</v>
      </c>
      <c r="I102" s="156" t="str">
        <f>+IF(G102&lt;=$C$102,"OK","NO OK")</f>
        <v>OK</v>
      </c>
      <c r="J102" s="166">
        <f>SUM(J99:J101)</f>
        <v>0.25</v>
      </c>
      <c r="K102" s="163">
        <f>SUM(K99:K101)</f>
        <v>66439032</v>
      </c>
      <c r="L102" s="156" t="str">
        <f>+IF(J102&lt;=$C$102,"OK","NO OK")</f>
        <v>OK</v>
      </c>
      <c r="M102" s="166">
        <f>SUM(M99:M101)</f>
        <v>0.25</v>
      </c>
      <c r="N102" s="163">
        <f>SUM(N99:N101)</f>
        <v>67262235</v>
      </c>
      <c r="O102" s="156" t="str">
        <f>+IF(M102&lt;=$C$102,"OK","NO OK")</f>
        <v>OK</v>
      </c>
      <c r="P102" s="166">
        <f>SUM(P99:P101)</f>
        <v>0.25</v>
      </c>
      <c r="Q102" s="163">
        <f>SUM(Q99:Q101)</f>
        <v>0</v>
      </c>
      <c r="R102" s="156" t="str">
        <f>+IF(P102&lt;=$C$102,"OK","NO OK")</f>
        <v>OK</v>
      </c>
      <c r="S102" s="166">
        <f>SUM(S99:S101)</f>
        <v>0.24999999999999997</v>
      </c>
      <c r="T102" s="163">
        <f>SUM(T99:T101)</f>
        <v>67171045</v>
      </c>
      <c r="U102" s="156" t="str">
        <f>+IF(S102&lt;=$C$102,"OK","NO OK")</f>
        <v>OK</v>
      </c>
      <c r="V102" s="7"/>
    </row>
    <row r="103" spans="1:22" x14ac:dyDescent="0.25">
      <c r="A103" s="156"/>
      <c r="B103" s="169" t="s">
        <v>39</v>
      </c>
      <c r="C103" s="170">
        <v>0.19</v>
      </c>
      <c r="D103" s="156"/>
      <c r="E103" s="160"/>
      <c r="F103" s="160">
        <f>ROUND(F100*C103,0)</f>
        <v>2570975</v>
      </c>
      <c r="G103" s="166">
        <v>0.19</v>
      </c>
      <c r="H103" s="160">
        <f>ROUND(H100*G103,0)</f>
        <v>2547837</v>
      </c>
      <c r="I103" s="156"/>
      <c r="J103" s="166">
        <v>0.19</v>
      </c>
      <c r="K103" s="160">
        <f>ROUND(K100*J103,0)</f>
        <v>2524683</v>
      </c>
      <c r="L103" s="156"/>
      <c r="M103" s="166">
        <v>0.19</v>
      </c>
      <c r="N103" s="160">
        <f>ROUND(N100*M103,0)</f>
        <v>2555965</v>
      </c>
      <c r="O103" s="156"/>
      <c r="P103" s="166">
        <v>0.19</v>
      </c>
      <c r="Q103" s="160">
        <f>ROUND(Q100*P103,0)</f>
        <v>0</v>
      </c>
      <c r="R103" s="156"/>
      <c r="S103" s="166">
        <v>0.19</v>
      </c>
      <c r="T103" s="160">
        <f>ROUND(T100*S103,0)</f>
        <v>2552500</v>
      </c>
      <c r="U103" s="156"/>
      <c r="V103" s="7"/>
    </row>
    <row r="104" spans="1:22" x14ac:dyDescent="0.25">
      <c r="A104" s="156"/>
      <c r="B104" s="171" t="s">
        <v>141</v>
      </c>
      <c r="C104" s="156"/>
      <c r="D104" s="39"/>
      <c r="E104" s="160"/>
      <c r="F104" s="163">
        <f>F98+F102+F103</f>
        <v>340857191</v>
      </c>
      <c r="G104" s="172"/>
      <c r="I104" s="156"/>
      <c r="J104" s="172"/>
      <c r="L104" s="156"/>
      <c r="M104" s="172"/>
      <c r="O104" s="156"/>
      <c r="P104" s="172"/>
      <c r="R104" s="156"/>
      <c r="S104" s="172"/>
      <c r="U104" s="156"/>
      <c r="V104" s="7"/>
    </row>
    <row r="105" spans="1:22"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7"/>
    </row>
    <row r="106" spans="1:22" ht="15" x14ac:dyDescent="0.25">
      <c r="A106" s="156"/>
      <c r="B106" s="173" t="s">
        <v>142</v>
      </c>
      <c r="C106" s="156"/>
      <c r="D106" s="156"/>
      <c r="E106" s="156"/>
      <c r="F106" s="156"/>
      <c r="G106" s="156"/>
      <c r="H106" s="174">
        <f>H98+H102+H103</f>
        <v>337789563</v>
      </c>
      <c r="I106" s="161" t="str">
        <f>+IF(H106&lt;=$F104,"OK","NO OK")</f>
        <v>OK</v>
      </c>
      <c r="J106" s="175"/>
      <c r="K106" s="174">
        <f>K98+K102+K103</f>
        <v>334719844</v>
      </c>
      <c r="L106" s="161" t="str">
        <f>+IF(K106&lt;=$F104,"OK","NO OK")</f>
        <v>OK</v>
      </c>
      <c r="M106" s="175"/>
      <c r="N106" s="174">
        <f>N98+N102+N103</f>
        <v>338867144</v>
      </c>
      <c r="O106" s="161" t="str">
        <f>+IF(N106&lt;=$F104,"OK","NO OK")</f>
        <v>OK</v>
      </c>
      <c r="P106" s="175"/>
      <c r="Q106" s="174">
        <f>Q98+Q102+Q103</f>
        <v>0</v>
      </c>
      <c r="R106" s="161" t="str">
        <f>+IF(Q106&lt;=$F104,"OK","NO OK")</f>
        <v>OK</v>
      </c>
      <c r="S106" s="175"/>
      <c r="T106" s="174">
        <f>T98+T102+T103</f>
        <v>338407720</v>
      </c>
      <c r="U106" s="161" t="str">
        <f>+IF(T106&lt;=$F104,"OK","NO OK")</f>
        <v>OK</v>
      </c>
      <c r="V106" s="7"/>
    </row>
    <row r="107" spans="1:22" ht="15" x14ac:dyDescent="0.25">
      <c r="A107" s="175"/>
      <c r="B107" s="176" t="s">
        <v>143</v>
      </c>
      <c r="C107" s="175"/>
      <c r="D107" s="175"/>
      <c r="E107" s="175"/>
      <c r="F107" s="175"/>
      <c r="G107" s="175"/>
      <c r="H107" s="177">
        <f>+ROUND(H106/$F104,4)</f>
        <v>0.99099999999999999</v>
      </c>
      <c r="I107" s="161" t="str">
        <f>+IF(H107&gt;=95%,"OK","NO OK")</f>
        <v>OK</v>
      </c>
      <c r="J107" s="175"/>
      <c r="K107" s="177">
        <f>+ROUND(K106/$F104,4)</f>
        <v>0.98199999999999998</v>
      </c>
      <c r="L107" s="161" t="str">
        <f>+IF(K107&gt;=95%,"OK","NO OK")</f>
        <v>OK</v>
      </c>
      <c r="M107" s="175"/>
      <c r="N107" s="177">
        <f>+ROUND(N106/$F104,4)</f>
        <v>0.99419999999999997</v>
      </c>
      <c r="O107" s="161" t="str">
        <f>+IF(N107&gt;=95%,"OK","NO OK")</f>
        <v>OK</v>
      </c>
      <c r="P107" s="175"/>
      <c r="Q107" s="177">
        <f>+ROUND(Q106/$F104,4)</f>
        <v>0</v>
      </c>
      <c r="R107" s="161" t="str">
        <f>+IF(Q107&gt;=95%,"OK","NO OK")</f>
        <v>NO OK</v>
      </c>
      <c r="S107" s="175"/>
      <c r="T107" s="177">
        <f>+ROUND(T106/$F104,4)</f>
        <v>0.99280000000000002</v>
      </c>
      <c r="U107" s="161" t="str">
        <f>+IF(T107&gt;=95%,"OK","NO OK")</f>
        <v>OK</v>
      </c>
      <c r="V107" s="7"/>
    </row>
    <row r="108" spans="1:22" x14ac:dyDescent="0.25">
      <c r="A108" s="175"/>
      <c r="B108" s="176" t="s">
        <v>144</v>
      </c>
      <c r="C108" s="175"/>
      <c r="D108" s="175"/>
      <c r="E108" s="175"/>
      <c r="F108" s="175"/>
      <c r="G108" s="175"/>
      <c r="H108" s="178">
        <v>337789563</v>
      </c>
      <c r="I108" s="175"/>
      <c r="J108" s="175"/>
      <c r="K108" s="178">
        <v>334719844</v>
      </c>
      <c r="L108" s="175"/>
      <c r="M108" s="175"/>
      <c r="N108" s="178">
        <v>338867145</v>
      </c>
      <c r="O108" s="175"/>
      <c r="P108" s="175"/>
      <c r="Q108" s="178">
        <v>0</v>
      </c>
      <c r="R108" s="175"/>
      <c r="S108" s="175"/>
      <c r="T108" s="178">
        <v>338407720</v>
      </c>
      <c r="U108" s="175"/>
      <c r="V108" s="7"/>
    </row>
    <row r="109" spans="1:22" x14ac:dyDescent="0.25">
      <c r="A109" s="175"/>
      <c r="B109" s="176" t="s">
        <v>145</v>
      </c>
      <c r="C109" s="175"/>
      <c r="D109" s="175"/>
      <c r="E109" s="175"/>
      <c r="F109" s="175"/>
      <c r="G109" s="175"/>
      <c r="H109" s="178">
        <f>+ABS(H106-H108)</f>
        <v>0</v>
      </c>
      <c r="I109" s="175"/>
      <c r="J109" s="175"/>
      <c r="K109" s="178">
        <f>+ABS(K106-K108)</f>
        <v>0</v>
      </c>
      <c r="L109" s="175"/>
      <c r="M109" s="175"/>
      <c r="N109" s="178">
        <f>+ABS(N106-N108)</f>
        <v>1</v>
      </c>
      <c r="O109" s="175"/>
      <c r="P109" s="175"/>
      <c r="Q109" s="178">
        <f>+ABS(Q106-Q108)</f>
        <v>0</v>
      </c>
      <c r="R109" s="175"/>
      <c r="S109" s="175"/>
      <c r="T109" s="178">
        <f>+ABS(T106-T108)</f>
        <v>0</v>
      </c>
      <c r="U109" s="175"/>
      <c r="V109" s="7"/>
    </row>
    <row r="110" spans="1:22" ht="15" x14ac:dyDescent="0.25">
      <c r="A110" s="175"/>
      <c r="B110" s="176" t="s">
        <v>146</v>
      </c>
      <c r="C110" s="175"/>
      <c r="D110" s="175"/>
      <c r="E110" s="175"/>
      <c r="F110" s="175"/>
      <c r="G110" s="175"/>
      <c r="H110" s="179">
        <f>+H109/H108</f>
        <v>0</v>
      </c>
      <c r="I110" s="180" t="str">
        <f>+IF(H110&gt;0.1%,"NO OK","OK")</f>
        <v>OK</v>
      </c>
      <c r="J110" s="175"/>
      <c r="K110" s="179">
        <f>+K109/K108</f>
        <v>0</v>
      </c>
      <c r="L110" s="180" t="str">
        <f>+IF(K110&gt;0.1%,"NO OK","OK")</f>
        <v>OK</v>
      </c>
      <c r="M110" s="175"/>
      <c r="N110" s="179">
        <f>+N109/N108</f>
        <v>2.9510090156423988E-9</v>
      </c>
      <c r="O110" s="180" t="str">
        <f>+IF(N110&gt;0.1%,"NO OK","OK")</f>
        <v>OK</v>
      </c>
      <c r="P110" s="175"/>
      <c r="Q110" s="179" t="e">
        <f>+Q109/Q108</f>
        <v>#DIV/0!</v>
      </c>
      <c r="R110" s="180" t="e">
        <f>+IF(Q110&gt;0.1%,"NO OK","OK")</f>
        <v>#DIV/0!</v>
      </c>
      <c r="S110" s="175"/>
      <c r="T110" s="179">
        <f>+T109/T108</f>
        <v>0</v>
      </c>
      <c r="U110" s="180" t="str">
        <f>+IF(T110&gt;0.1%,"NO OK","OK")</f>
        <v>OK</v>
      </c>
      <c r="V110" s="7"/>
    </row>
    <row r="111" spans="1:22" ht="15" x14ac:dyDescent="0.25">
      <c r="A111" s="175"/>
      <c r="B111" s="176" t="s">
        <v>147</v>
      </c>
      <c r="C111" s="175"/>
      <c r="D111" s="175"/>
      <c r="E111" s="175"/>
      <c r="F111" s="175"/>
      <c r="G111" s="175"/>
      <c r="H111" s="175"/>
      <c r="I111" s="180" t="s">
        <v>89</v>
      </c>
      <c r="J111" s="175"/>
      <c r="K111" s="175"/>
      <c r="L111" s="180" t="s">
        <v>89</v>
      </c>
      <c r="M111" s="175"/>
      <c r="N111" s="175"/>
      <c r="O111" s="180" t="s">
        <v>89</v>
      </c>
      <c r="P111" s="175"/>
      <c r="Q111" s="175"/>
      <c r="R111" s="180" t="s">
        <v>89</v>
      </c>
      <c r="S111" s="175"/>
      <c r="T111" s="175"/>
      <c r="U111" s="180" t="s">
        <v>89</v>
      </c>
      <c r="V111" s="7"/>
    </row>
    <row r="112" spans="1:22" ht="15" x14ac:dyDescent="0.25">
      <c r="A112" s="175"/>
      <c r="B112" s="176" t="s">
        <v>148</v>
      </c>
      <c r="C112" s="175"/>
      <c r="D112" s="175"/>
      <c r="E112" s="175"/>
      <c r="F112" s="175"/>
      <c r="G112" s="254" t="str">
        <f>+IF(I106="OK",IF(I107="OK",IF(I110="OK",IF(I111="OK",IF(I102="OK","SI","NO"),"NO"),"NO"),"NO"),"NO")</f>
        <v>SI</v>
      </c>
      <c r="H112" s="255"/>
      <c r="I112" s="256"/>
      <c r="J112" s="254" t="str">
        <f>+IF(L106="OK",IF(L107="OK",IF(L110="OK",IF(L111="OK",IF(L102="OK","SI","NO"),"NO"),"NO"),"NO"),"NO")</f>
        <v>SI</v>
      </c>
      <c r="K112" s="255"/>
      <c r="L112" s="256"/>
      <c r="M112" s="254" t="str">
        <f>+IF(O106="OK",IF(O107="OK",IF(O110="OK",IF(O111="OK",IF(O102="OK","SI","NO"),"NO"),"NO"),"NO"),"NO")</f>
        <v>SI</v>
      </c>
      <c r="N112" s="255"/>
      <c r="O112" s="256"/>
      <c r="P112" s="254" t="str">
        <f>+IF(R106="OK",IF(R107="OK",IF(R110="OK",IF(R111="OK",IF(R102="OK","SI","NO"),"NO"),"NO"),"NO"),"NO")</f>
        <v>NO</v>
      </c>
      <c r="Q112" s="255"/>
      <c r="R112" s="256"/>
      <c r="S112" s="254" t="str">
        <f>+IF(U106="OK",IF(U107="OK",IF(U110="OK",IF(U111="OK",IF(U102="OK","SI","NO"),"NO"),"NO"),"NO"),"NO")</f>
        <v>SI</v>
      </c>
      <c r="T112" s="255"/>
      <c r="U112" s="256"/>
      <c r="V112" s="7"/>
    </row>
    <row r="113" spans="2:22" x14ac:dyDescent="0.25">
      <c r="V113" s="7"/>
    </row>
    <row r="114" spans="2:22" ht="15.75" x14ac:dyDescent="0.25">
      <c r="B114" s="87" t="s">
        <v>114</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135</v>
      </c>
      <c r="C119" s="103" t="s">
        <v>115</v>
      </c>
      <c r="G119" s="103"/>
      <c r="H119" s="101"/>
      <c r="I119" s="103"/>
      <c r="J119" s="103"/>
      <c r="K119" s="101"/>
      <c r="L119" s="103"/>
      <c r="M119" s="103"/>
      <c r="N119" s="101"/>
      <c r="O119" s="103"/>
      <c r="P119" s="103"/>
      <c r="Q119" s="101"/>
      <c r="R119" s="103"/>
      <c r="S119" s="103"/>
      <c r="T119" s="101"/>
      <c r="U119" s="103"/>
    </row>
    <row r="120" spans="2:22" ht="15.75" x14ac:dyDescent="0.25">
      <c r="B120" s="104" t="s">
        <v>116</v>
      </c>
      <c r="C120" s="104" t="s">
        <v>120</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117</v>
      </c>
      <c r="C125" s="103"/>
      <c r="G125" s="103"/>
      <c r="H125" s="103"/>
      <c r="I125" s="103"/>
      <c r="J125" s="103"/>
      <c r="K125" s="103"/>
      <c r="L125" s="103"/>
      <c r="M125" s="103"/>
      <c r="N125" s="103"/>
      <c r="O125" s="103"/>
      <c r="P125" s="103"/>
      <c r="Q125" s="103"/>
      <c r="R125" s="103"/>
      <c r="S125" s="103"/>
      <c r="T125" s="103"/>
      <c r="U125" s="103"/>
    </row>
    <row r="126" spans="2:22" ht="15.75" x14ac:dyDescent="0.25">
      <c r="B126" s="104" t="s">
        <v>118</v>
      </c>
      <c r="C126" s="104"/>
      <c r="G126" s="104"/>
      <c r="H126" s="105"/>
      <c r="I126" s="105"/>
      <c r="J126" s="104"/>
      <c r="K126" s="105"/>
      <c r="L126" s="105"/>
      <c r="M126" s="104"/>
      <c r="N126" s="105"/>
      <c r="O126" s="105"/>
      <c r="P126" s="104"/>
      <c r="Q126" s="105"/>
      <c r="R126" s="105"/>
      <c r="S126" s="104"/>
      <c r="T126" s="105"/>
      <c r="U126" s="105"/>
    </row>
    <row r="127" spans="2:22" ht="15.75" x14ac:dyDescent="0.25">
      <c r="B127" s="104" t="s">
        <v>119</v>
      </c>
      <c r="G127" s="104"/>
      <c r="H127" s="105"/>
      <c r="I127" s="105"/>
      <c r="J127" s="104"/>
      <c r="K127" s="105"/>
      <c r="L127" s="105"/>
      <c r="M127" s="104"/>
      <c r="N127" s="105"/>
      <c r="O127" s="105"/>
      <c r="P127" s="104"/>
      <c r="Q127" s="105"/>
      <c r="R127" s="105"/>
      <c r="S127" s="104"/>
      <c r="T127" s="105"/>
      <c r="U127" s="105"/>
    </row>
  </sheetData>
  <mergeCells count="30">
    <mergeCell ref="J5:L5"/>
    <mergeCell ref="M5:O5"/>
    <mergeCell ref="P5:R5"/>
    <mergeCell ref="M3:O4"/>
    <mergeCell ref="A1:F1"/>
    <mergeCell ref="A2:F2"/>
    <mergeCell ref="A3:F4"/>
    <mergeCell ref="G3:I4"/>
    <mergeCell ref="J3:L4"/>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G112:I112"/>
    <mergeCell ref="J112:L112"/>
    <mergeCell ref="M112:O112"/>
    <mergeCell ref="P112:R112"/>
    <mergeCell ref="S112:U112"/>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68" t="s">
        <v>85</v>
      </c>
      <c r="B1" s="268"/>
      <c r="C1" s="268"/>
      <c r="D1" s="268"/>
      <c r="E1" s="268"/>
      <c r="F1" s="268"/>
    </row>
    <row r="2" spans="1:6" x14ac:dyDescent="0.25">
      <c r="A2" s="268"/>
      <c r="B2" s="268"/>
      <c r="C2" s="268"/>
      <c r="D2" s="268"/>
      <c r="E2" s="268"/>
      <c r="F2" s="268"/>
    </row>
    <row r="3" spans="1:6" ht="18" customHeight="1" x14ac:dyDescent="0.25">
      <c r="A3" s="269" t="s">
        <v>63</v>
      </c>
      <c r="B3" s="269"/>
      <c r="C3" s="269"/>
      <c r="D3" s="269"/>
      <c r="E3" s="269"/>
      <c r="F3" s="269"/>
    </row>
    <row r="4" spans="1:6" ht="59.25" customHeight="1" x14ac:dyDescent="0.25">
      <c r="A4" s="269"/>
      <c r="B4" s="269"/>
      <c r="C4" s="269"/>
      <c r="D4" s="269"/>
      <c r="E4" s="269"/>
      <c r="F4" s="269"/>
    </row>
    <row r="5" spans="1:6" x14ac:dyDescent="0.25">
      <c r="A5" s="269"/>
      <c r="B5" s="269"/>
      <c r="C5" s="269"/>
      <c r="D5" s="269"/>
      <c r="E5" s="269"/>
      <c r="F5" s="269"/>
    </row>
    <row r="6" spans="1:6" ht="15" customHeight="1" x14ac:dyDescent="0.25">
      <c r="A6" s="270" t="s">
        <v>88</v>
      </c>
      <c r="B6" s="270"/>
      <c r="C6" s="270"/>
      <c r="D6" s="270"/>
      <c r="E6" s="270"/>
      <c r="F6" s="270"/>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VERIFICACION JURIDICA</vt:lpstr>
      <vt:lpstr>VERIFICACION FINANCIERA</vt:lpstr>
      <vt:lpstr>VERIFICACION TECNICA</vt:lpstr>
      <vt:lpstr>VTE</vt:lpstr>
      <vt:lpstr>CORREC. ARITM.</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2017-12-14T02:58:27Z</dcterms:modified>
</cp:coreProperties>
</file>